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autoCompressPictures="0" defaultThemeVersion="166925"/>
  <mc:AlternateContent xmlns:mc="http://schemas.openxmlformats.org/markup-compatibility/2006">
    <mc:Choice Requires="x15">
      <x15ac:absPath xmlns:x15ac="http://schemas.microsoft.com/office/spreadsheetml/2010/11/ac" url="C:\Users\pbrooks\PBROOKS\CRC WA\Capilano\"/>
    </mc:Choice>
  </mc:AlternateContent>
  <xr:revisionPtr revIDLastSave="0" documentId="8_{2EE9A339-98B0-4420-88BB-2D75C85DA90E}" xr6:coauthVersionLast="44" xr6:coauthVersionMax="44" xr10:uidLastSave="{00000000-0000-0000-0000-000000000000}"/>
  <bookViews>
    <workbookView xWindow="-120" yWindow="-120" windowWidth="29040" windowHeight="15840" activeTab="1" xr2:uid="{00000000-000D-0000-FFFF-FFFF00000000}"/>
  </bookViews>
  <sheets>
    <sheet name="Instructions" sheetId="2" r:id="rId1"/>
    <sheet name="Activity Estimator" sheetId="1" r:id="rId2"/>
  </sheet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O7" i="1" l="1"/>
  <c r="Z7" i="1"/>
  <c r="N7" i="1"/>
  <c r="Y7" i="1"/>
  <c r="X7" i="1"/>
  <c r="F7" i="1"/>
  <c r="P7" i="1"/>
  <c r="X8" i="1"/>
  <c r="Y8" i="1"/>
  <c r="X9" i="1"/>
  <c r="Y9" i="1"/>
  <c r="X10" i="1"/>
  <c r="Y10" i="1"/>
  <c r="X11" i="1"/>
  <c r="Y11" i="1"/>
  <c r="X12" i="1"/>
  <c r="Y12" i="1"/>
  <c r="X13" i="1"/>
  <c r="Y13" i="1"/>
  <c r="X14" i="1"/>
  <c r="Y14" i="1"/>
  <c r="X15" i="1"/>
  <c r="Y15" i="1"/>
  <c r="X16" i="1"/>
  <c r="Y16" i="1"/>
  <c r="X17" i="1"/>
  <c r="Y17" i="1"/>
  <c r="AA17" i="1"/>
  <c r="AA16" i="1"/>
  <c r="AA15" i="1"/>
  <c r="AA14" i="1"/>
  <c r="AA13" i="1"/>
  <c r="AA12" i="1"/>
  <c r="AA11" i="1"/>
  <c r="AA10" i="1"/>
  <c r="AA9" i="1"/>
  <c r="AA8" i="1"/>
  <c r="AA7" i="1"/>
  <c r="M8" i="1"/>
  <c r="N8" i="1"/>
  <c r="M9" i="1"/>
  <c r="N9" i="1"/>
  <c r="M10" i="1"/>
  <c r="N10" i="1"/>
  <c r="M11" i="1"/>
  <c r="N11" i="1"/>
  <c r="M12" i="1"/>
  <c r="N12" i="1"/>
  <c r="M13" i="1"/>
  <c r="N13" i="1"/>
  <c r="M14" i="1"/>
  <c r="N14" i="1"/>
  <c r="M15" i="1"/>
  <c r="N15" i="1"/>
  <c r="M16" i="1"/>
  <c r="N16" i="1"/>
  <c r="M17" i="1"/>
  <c r="N17" i="1"/>
  <c r="M18" i="1"/>
  <c r="N18" i="1"/>
  <c r="M19" i="1"/>
  <c r="N19" i="1"/>
  <c r="M20" i="1"/>
  <c r="N20" i="1"/>
  <c r="M21" i="1"/>
  <c r="N21" i="1"/>
  <c r="M22" i="1"/>
  <c r="N22" i="1"/>
  <c r="M23" i="1"/>
  <c r="N23" i="1"/>
  <c r="M24" i="1"/>
  <c r="N24" i="1"/>
  <c r="M25" i="1"/>
  <c r="N25" i="1"/>
  <c r="M26" i="1"/>
  <c r="N26" i="1"/>
  <c r="M27" i="1"/>
  <c r="N27" i="1"/>
  <c r="M28" i="1"/>
  <c r="N28" i="1"/>
  <c r="M29" i="1"/>
  <c r="N29" i="1"/>
  <c r="M30" i="1"/>
  <c r="N30" i="1"/>
  <c r="M31" i="1"/>
  <c r="N31" i="1"/>
  <c r="M32" i="1"/>
  <c r="N32" i="1"/>
  <c r="M33" i="1"/>
  <c r="N33" i="1"/>
  <c r="P33" i="1"/>
  <c r="P32" i="1"/>
  <c r="P31" i="1"/>
  <c r="P30" i="1"/>
  <c r="P29" i="1"/>
  <c r="P28" i="1"/>
  <c r="P27" i="1"/>
  <c r="P26" i="1"/>
  <c r="P25" i="1"/>
  <c r="P24" i="1"/>
  <c r="P23" i="1"/>
  <c r="P22" i="1"/>
  <c r="P21" i="1"/>
  <c r="P20" i="1"/>
  <c r="P19" i="1"/>
  <c r="P18" i="1"/>
  <c r="P17" i="1"/>
  <c r="P16" i="1"/>
  <c r="P15" i="1"/>
  <c r="P14" i="1"/>
  <c r="P13" i="1"/>
  <c r="P12" i="1"/>
  <c r="P11" i="1"/>
  <c r="P10" i="1"/>
  <c r="P9" i="1"/>
  <c r="P8" i="1"/>
  <c r="C8" i="1"/>
  <c r="D8" i="1"/>
  <c r="C9" i="1"/>
  <c r="D9" i="1"/>
  <c r="C10" i="1"/>
  <c r="D10" i="1"/>
  <c r="C11" i="1"/>
  <c r="D11" i="1"/>
  <c r="C12" i="1"/>
  <c r="D12" i="1"/>
  <c r="C13" i="1"/>
  <c r="D13" i="1"/>
  <c r="C14" i="1"/>
  <c r="D14" i="1"/>
  <c r="C15" i="1"/>
  <c r="D15" i="1"/>
  <c r="C16" i="1"/>
  <c r="D16" i="1"/>
  <c r="C17" i="1"/>
  <c r="D17" i="1"/>
  <c r="C18" i="1"/>
  <c r="D18" i="1"/>
  <c r="C19" i="1"/>
  <c r="D19" i="1"/>
  <c r="C20" i="1"/>
  <c r="D20" i="1"/>
  <c r="C21" i="1"/>
  <c r="D21" i="1"/>
  <c r="C22" i="1"/>
  <c r="D22" i="1"/>
  <c r="C23" i="1"/>
  <c r="D23" i="1"/>
  <c r="C24" i="1"/>
  <c r="D24" i="1"/>
  <c r="C25" i="1"/>
  <c r="D25" i="1"/>
  <c r="C26" i="1"/>
  <c r="D26" i="1"/>
  <c r="C27" i="1"/>
  <c r="D27" i="1"/>
  <c r="C28" i="1"/>
  <c r="D28" i="1"/>
  <c r="C29" i="1"/>
  <c r="D29" i="1"/>
  <c r="C30" i="1"/>
  <c r="D30" i="1"/>
  <c r="C31" i="1"/>
  <c r="D31" i="1"/>
  <c r="C32" i="1"/>
  <c r="D32" i="1"/>
  <c r="H7" i="1"/>
  <c r="I7" i="1"/>
  <c r="H8" i="1"/>
  <c r="I8" i="1"/>
  <c r="K8" i="1"/>
  <c r="H9" i="1"/>
  <c r="I9" i="1"/>
  <c r="K9" i="1"/>
  <c r="H10" i="1"/>
  <c r="I10" i="1"/>
  <c r="K10" i="1"/>
  <c r="H11" i="1"/>
  <c r="I11" i="1"/>
  <c r="K11" i="1"/>
  <c r="H12" i="1"/>
  <c r="I12" i="1"/>
  <c r="K12" i="1"/>
  <c r="H13" i="1"/>
  <c r="I13" i="1"/>
  <c r="K13" i="1"/>
  <c r="H14" i="1"/>
  <c r="I14" i="1"/>
  <c r="K14" i="1"/>
  <c r="H15" i="1"/>
  <c r="I15" i="1"/>
  <c r="K15" i="1"/>
  <c r="H16" i="1"/>
  <c r="I16" i="1"/>
  <c r="K16" i="1"/>
  <c r="H17" i="1"/>
  <c r="I17" i="1"/>
  <c r="K17" i="1"/>
  <c r="H18" i="1"/>
  <c r="I18" i="1"/>
  <c r="K18" i="1"/>
  <c r="H19" i="1"/>
  <c r="I19" i="1"/>
  <c r="K19" i="1"/>
  <c r="H20" i="1"/>
  <c r="I20" i="1"/>
  <c r="K20" i="1"/>
  <c r="H21" i="1"/>
  <c r="I21" i="1"/>
  <c r="K21" i="1"/>
  <c r="H22" i="1"/>
  <c r="I22" i="1"/>
  <c r="K22" i="1"/>
  <c r="H23" i="1"/>
  <c r="I23" i="1"/>
  <c r="K23" i="1"/>
  <c r="H24" i="1"/>
  <c r="I24" i="1"/>
  <c r="K24" i="1"/>
  <c r="H25" i="1"/>
  <c r="I25" i="1"/>
  <c r="K25" i="1"/>
  <c r="H26" i="1"/>
  <c r="I26" i="1"/>
  <c r="K26" i="1"/>
  <c r="H27" i="1"/>
  <c r="I27" i="1"/>
  <c r="K27" i="1"/>
  <c r="H28" i="1"/>
  <c r="I28" i="1"/>
  <c r="K28" i="1"/>
  <c r="H29" i="1"/>
  <c r="I29" i="1"/>
  <c r="K29" i="1"/>
  <c r="H30" i="1"/>
  <c r="I30" i="1"/>
  <c r="K30" i="1"/>
  <c r="H31" i="1"/>
  <c r="I31" i="1"/>
  <c r="K31" i="1"/>
  <c r="H32" i="1"/>
  <c r="I32" i="1"/>
  <c r="K32" i="1"/>
  <c r="H33" i="1"/>
  <c r="I33" i="1"/>
  <c r="K33" i="1"/>
  <c r="K7" i="1"/>
  <c r="F8" i="1"/>
  <c r="F9" i="1"/>
  <c r="F10" i="1"/>
  <c r="F11" i="1"/>
  <c r="F12" i="1"/>
  <c r="F13" i="1"/>
  <c r="F14" i="1"/>
  <c r="F15" i="1"/>
  <c r="F16" i="1"/>
  <c r="F17" i="1"/>
  <c r="F18" i="1"/>
  <c r="F19" i="1"/>
  <c r="F20" i="1"/>
  <c r="F21" i="1"/>
  <c r="F22" i="1"/>
  <c r="F23" i="1"/>
  <c r="F24" i="1"/>
  <c r="F25" i="1"/>
  <c r="F26" i="1"/>
  <c r="F27" i="1"/>
  <c r="F28" i="1"/>
  <c r="F29" i="1"/>
  <c r="F30" i="1"/>
  <c r="F31" i="1"/>
  <c r="F32" i="1"/>
  <c r="O8" i="1"/>
  <c r="O9" i="1"/>
  <c r="O10" i="1"/>
  <c r="Z8" i="1"/>
  <c r="Z9" i="1"/>
  <c r="Z10" i="1"/>
  <c r="Z11" i="1"/>
  <c r="Z12" i="1"/>
  <c r="Z13" i="1"/>
  <c r="Z14" i="1"/>
  <c r="Z15" i="1"/>
  <c r="Z16" i="1"/>
  <c r="Z17" i="1"/>
  <c r="O11" i="1"/>
  <c r="O12" i="1"/>
  <c r="O13" i="1"/>
  <c r="O14" i="1"/>
  <c r="O15" i="1"/>
  <c r="O16" i="1"/>
  <c r="O17" i="1"/>
  <c r="O18" i="1"/>
  <c r="O19" i="1"/>
  <c r="O20" i="1"/>
  <c r="O21" i="1"/>
  <c r="O22" i="1"/>
  <c r="O23" i="1"/>
  <c r="O24" i="1"/>
  <c r="O25" i="1"/>
  <c r="O26" i="1"/>
  <c r="O27" i="1"/>
  <c r="O28" i="1"/>
  <c r="O29" i="1"/>
  <c r="O30" i="1"/>
  <c r="O31" i="1"/>
  <c r="O32" i="1"/>
  <c r="O33" i="1"/>
  <c r="E8" i="1"/>
  <c r="E9" i="1"/>
  <c r="E10" i="1"/>
  <c r="E11" i="1"/>
  <c r="E12" i="1"/>
  <c r="E13" i="1"/>
  <c r="E14" i="1"/>
  <c r="E15" i="1"/>
  <c r="E16" i="1"/>
  <c r="E17" i="1"/>
  <c r="E18" i="1"/>
  <c r="E19" i="1"/>
  <c r="E20" i="1"/>
  <c r="E21" i="1"/>
  <c r="E22" i="1"/>
  <c r="E23" i="1"/>
  <c r="E24" i="1"/>
  <c r="E25" i="1"/>
  <c r="E26" i="1"/>
  <c r="E27" i="1"/>
  <c r="E28" i="1"/>
  <c r="E29" i="1"/>
  <c r="E30" i="1"/>
  <c r="E31" i="1"/>
  <c r="E32" i="1"/>
  <c r="J7" i="1"/>
  <c r="J8" i="1"/>
  <c r="J9" i="1"/>
  <c r="J10" i="1"/>
  <c r="J11" i="1"/>
  <c r="J12" i="1"/>
  <c r="J13" i="1"/>
  <c r="J14" i="1"/>
  <c r="J15" i="1"/>
  <c r="J16" i="1"/>
  <c r="J17" i="1"/>
  <c r="J18" i="1"/>
  <c r="J19" i="1"/>
  <c r="J20" i="1"/>
  <c r="J21" i="1"/>
  <c r="J22" i="1"/>
  <c r="J23" i="1"/>
  <c r="J24" i="1"/>
  <c r="J25" i="1"/>
  <c r="J26" i="1"/>
  <c r="J27" i="1"/>
  <c r="J28" i="1"/>
  <c r="J29" i="1"/>
  <c r="J30" i="1"/>
  <c r="J31" i="1"/>
  <c r="J32" i="1"/>
  <c r="J33" i="1"/>
</calcChain>
</file>

<file path=xl/sharedStrings.xml><?xml version="1.0" encoding="utf-8"?>
<sst xmlns="http://schemas.openxmlformats.org/spreadsheetml/2006/main" count="39" uniqueCount="24">
  <si>
    <t>DHA</t>
  </si>
  <si>
    <t>MGO</t>
  </si>
  <si>
    <t>HMF</t>
  </si>
  <si>
    <t>Days</t>
  </si>
  <si>
    <t>Starting</t>
  </si>
  <si>
    <t xml:space="preserve">Finally, a word of caution. Do not attempt to push MGO to its absolute limits before processing, packaging and shipment. We have observed that the effect of processing and shipment (long storage in uncontrolled conditions) can reduce MGO content. Several international shipments have been rejected as a result of falling MGO values. Best package while the DHA:MGO ratio is above 2 to 1, this gives room for MGO development as insurance against adverse handling. </t>
  </si>
  <si>
    <t xml:space="preserve">Cheers,
Peter, Kyle and Linda
USC Honey Lab.
</t>
  </si>
  <si>
    <r>
      <t>Leptospermum</t>
    </r>
    <r>
      <rPr>
        <b/>
        <sz val="16"/>
        <color theme="1"/>
        <rFont val="Calibri"/>
        <family val="2"/>
        <scheme val="minor"/>
      </rPr>
      <t xml:space="preserve"> Honey Activity Estimator.</t>
    </r>
  </si>
  <si>
    <r>
      <t xml:space="preserve">The </t>
    </r>
    <r>
      <rPr>
        <b/>
        <sz val="14"/>
        <color theme="1"/>
        <rFont val="Calibri"/>
        <family val="2"/>
        <scheme val="minor"/>
      </rPr>
      <t>University of The Sunshine Coast’s Honey Laboratory</t>
    </r>
    <r>
      <rPr>
        <sz val="14"/>
        <color theme="1"/>
        <rFont val="Calibri"/>
        <family val="2"/>
        <scheme val="minor"/>
      </rPr>
      <t xml:space="preserve"> is part of </t>
    </r>
    <r>
      <rPr>
        <b/>
        <sz val="14"/>
        <color theme="1"/>
        <rFont val="Calibri"/>
        <family val="2"/>
        <scheme val="minor"/>
      </rPr>
      <t>The CRC for Honey Bee Products</t>
    </r>
    <r>
      <rPr>
        <sz val="14"/>
        <color theme="1"/>
        <rFont val="Calibri"/>
        <family val="2"/>
        <scheme val="minor"/>
      </rPr>
      <t xml:space="preserve"> research project “The Analysis of antimicrobial Bioactive Components of Australian </t>
    </r>
    <r>
      <rPr>
        <i/>
        <sz val="14"/>
        <color theme="1"/>
        <rFont val="Calibri"/>
        <family val="2"/>
        <scheme val="minor"/>
      </rPr>
      <t>Leptospermum</t>
    </r>
    <r>
      <rPr>
        <sz val="14"/>
        <color theme="1"/>
        <rFont val="Calibri"/>
        <family val="2"/>
        <scheme val="minor"/>
      </rPr>
      <t xml:space="preserve"> Honeys and Nectars”. </t>
    </r>
  </si>
  <si>
    <r>
      <t>22</t>
    </r>
    <r>
      <rPr>
        <b/>
        <vertAlign val="superscript"/>
        <sz val="11"/>
        <color theme="1"/>
        <rFont val="Calibri"/>
        <family val="2"/>
        <scheme val="minor"/>
      </rPr>
      <t xml:space="preserve"> o</t>
    </r>
    <r>
      <rPr>
        <b/>
        <sz val="11"/>
        <color theme="1"/>
        <rFont val="Calibri"/>
        <family val="2"/>
        <scheme val="minor"/>
      </rPr>
      <t>C</t>
    </r>
  </si>
  <si>
    <r>
      <t xml:space="preserve">37 </t>
    </r>
    <r>
      <rPr>
        <b/>
        <vertAlign val="superscript"/>
        <sz val="11"/>
        <color theme="1"/>
        <rFont val="Calibri"/>
        <family val="2"/>
        <scheme val="minor"/>
      </rPr>
      <t>o</t>
    </r>
    <r>
      <rPr>
        <b/>
        <sz val="11"/>
        <color theme="1"/>
        <rFont val="Calibri"/>
        <family val="2"/>
        <scheme val="minor"/>
      </rPr>
      <t>C</t>
    </r>
  </si>
  <si>
    <r>
      <t xml:space="preserve">65 </t>
    </r>
    <r>
      <rPr>
        <b/>
        <vertAlign val="superscript"/>
        <sz val="11"/>
        <color theme="1"/>
        <rFont val="Calibri"/>
        <family val="2"/>
        <scheme val="minor"/>
      </rPr>
      <t>o</t>
    </r>
    <r>
      <rPr>
        <b/>
        <sz val="11"/>
        <color theme="1"/>
        <rFont val="Calibri"/>
        <family val="2"/>
        <scheme val="minor"/>
      </rPr>
      <t>C</t>
    </r>
  </si>
  <si>
    <r>
      <t>First up, cooler storage develops a more active honey but over a 1-2 year period. Warmer temperatures may initially develop MGO, but this also promotes early loss of activity as the MGO is not temperature stable. At high temperatures, the MGO activity is unstable, and hydroxymethylfurfural HMF is generated quickly. In our long term storage, cold rooms around 5</t>
    </r>
    <r>
      <rPr>
        <vertAlign val="superscript"/>
        <sz val="14"/>
        <color theme="1"/>
        <rFont val="Calibri"/>
        <family val="2"/>
        <scheme val="minor"/>
      </rPr>
      <t>o</t>
    </r>
    <r>
      <rPr>
        <sz val="14"/>
        <color theme="1"/>
        <rFont val="Calibri"/>
        <family val="2"/>
        <scheme val="minor"/>
      </rPr>
      <t xml:space="preserve">C kept honeys unchanged over years. So cooler climates like Tasmania may require modest warming for development to occur. </t>
    </r>
  </si>
  <si>
    <t>WEEKS</t>
  </si>
  <si>
    <r>
      <t>Honey Activity Estimator for storage at 22</t>
    </r>
    <r>
      <rPr>
        <b/>
        <u/>
        <vertAlign val="superscript"/>
        <sz val="14"/>
        <color theme="1"/>
        <rFont val="Calibri"/>
        <family val="2"/>
        <scheme val="minor"/>
      </rPr>
      <t>o</t>
    </r>
    <r>
      <rPr>
        <b/>
        <u/>
        <sz val="14"/>
        <color theme="1"/>
        <rFont val="Calibri"/>
        <family val="2"/>
        <scheme val="minor"/>
      </rPr>
      <t>C</t>
    </r>
  </si>
  <si>
    <r>
      <t>Honey Activity Estimator for storage at 37</t>
    </r>
    <r>
      <rPr>
        <b/>
        <u/>
        <vertAlign val="superscript"/>
        <sz val="14"/>
        <color theme="1"/>
        <rFont val="Calibri"/>
        <family val="2"/>
        <scheme val="minor"/>
      </rPr>
      <t>o</t>
    </r>
    <r>
      <rPr>
        <b/>
        <u/>
        <sz val="14"/>
        <color theme="1"/>
        <rFont val="Calibri"/>
        <family val="2"/>
        <scheme val="minor"/>
      </rPr>
      <t>C</t>
    </r>
  </si>
  <si>
    <r>
      <t>Honey Activity Estimator for storage at 65</t>
    </r>
    <r>
      <rPr>
        <b/>
        <u/>
        <vertAlign val="superscript"/>
        <sz val="14"/>
        <color theme="1"/>
        <rFont val="Calibri"/>
        <family val="2"/>
        <scheme val="minor"/>
      </rPr>
      <t>o</t>
    </r>
    <r>
      <rPr>
        <b/>
        <u/>
        <sz val="14"/>
        <color theme="1"/>
        <rFont val="Calibri"/>
        <family val="2"/>
        <scheme val="minor"/>
      </rPr>
      <t>C</t>
    </r>
  </si>
  <si>
    <r>
      <t xml:space="preserve">Insert your honey's starting ppm at time zero. 
Estimations  are in </t>
    </r>
    <r>
      <rPr>
        <b/>
        <u/>
        <sz val="14"/>
        <color theme="1"/>
        <rFont val="Calibri"/>
        <family val="2"/>
        <scheme val="minor"/>
      </rPr>
      <t xml:space="preserve">WEEKS at 22 </t>
    </r>
    <r>
      <rPr>
        <b/>
        <u/>
        <vertAlign val="superscript"/>
        <sz val="14"/>
        <color theme="1"/>
        <rFont val="Calibri"/>
        <family val="2"/>
        <scheme val="minor"/>
      </rPr>
      <t>o</t>
    </r>
    <r>
      <rPr>
        <b/>
        <u/>
        <sz val="14"/>
        <color theme="1"/>
        <rFont val="Calibri"/>
        <family val="2"/>
        <scheme val="minor"/>
      </rPr>
      <t xml:space="preserve">C </t>
    </r>
  </si>
  <si>
    <t>ONLY The initial values of 1000, 200 and 10 ppm can be changed.</t>
  </si>
  <si>
    <r>
      <t xml:space="preserve">We are often asked by beekeepers and honey processors, “What activity will my honey develop in 6-12 months”? It is a great question, but difficult to definitively answer due to honey’s complex nature, being blends of different sources, and differing chemistry of water activity, acidity and amino acid content. The conversion of dihydroxyacetone DHA to methylglyoxal MGO involves some complex temperature dependent chemistry, and is not a simple one-to-one conversion. Further, the MGO molecule is not temperature stable. We undertook a storage study on twelve </t>
    </r>
    <r>
      <rPr>
        <i/>
        <sz val="14"/>
        <color theme="1"/>
        <rFont val="Calibri"/>
        <family val="2"/>
        <scheme val="minor"/>
      </rPr>
      <t>Leptospermum</t>
    </r>
    <r>
      <rPr>
        <sz val="14"/>
        <color theme="1"/>
        <rFont val="Calibri"/>
        <family val="2"/>
        <scheme val="minor"/>
      </rPr>
      <t xml:space="preserve"> honeys at 22</t>
    </r>
    <r>
      <rPr>
        <vertAlign val="superscript"/>
        <sz val="14"/>
        <color theme="1"/>
        <rFont val="Calibri"/>
        <family val="2"/>
        <scheme val="minor"/>
      </rPr>
      <t>o</t>
    </r>
    <r>
      <rPr>
        <sz val="14"/>
        <color theme="1"/>
        <rFont val="Calibri"/>
        <family val="2"/>
        <scheme val="minor"/>
      </rPr>
      <t>C, 37</t>
    </r>
    <r>
      <rPr>
        <vertAlign val="superscript"/>
        <sz val="14"/>
        <color theme="1"/>
        <rFont val="Calibri"/>
        <family val="2"/>
        <scheme val="minor"/>
      </rPr>
      <t>o</t>
    </r>
    <r>
      <rPr>
        <sz val="14"/>
        <color theme="1"/>
        <rFont val="Calibri"/>
        <family val="2"/>
        <scheme val="minor"/>
      </rPr>
      <t>C and 65</t>
    </r>
    <r>
      <rPr>
        <vertAlign val="superscript"/>
        <sz val="14"/>
        <color theme="1"/>
        <rFont val="Calibri"/>
        <family val="2"/>
        <scheme val="minor"/>
      </rPr>
      <t>o</t>
    </r>
    <r>
      <rPr>
        <sz val="14"/>
        <color theme="1"/>
        <rFont val="Calibri"/>
        <family val="2"/>
        <scheme val="minor"/>
      </rPr>
      <t>C. Twenty two degrees approximates an ambient storage shed, 37</t>
    </r>
    <r>
      <rPr>
        <vertAlign val="superscript"/>
        <sz val="14"/>
        <color theme="1"/>
        <rFont val="Calibri"/>
        <family val="2"/>
        <scheme val="minor"/>
      </rPr>
      <t>o</t>
    </r>
    <r>
      <rPr>
        <sz val="14"/>
        <color theme="1"/>
        <rFont val="Calibri"/>
        <family val="2"/>
        <scheme val="minor"/>
      </rPr>
      <t>C approximates a warm room, or drums left out in the sun, and 65</t>
    </r>
    <r>
      <rPr>
        <vertAlign val="superscript"/>
        <sz val="14"/>
        <color theme="1"/>
        <rFont val="Calibri"/>
        <family val="2"/>
        <scheme val="minor"/>
      </rPr>
      <t>o</t>
    </r>
    <r>
      <rPr>
        <sz val="14"/>
        <color theme="1"/>
        <rFont val="Calibri"/>
        <family val="2"/>
        <scheme val="minor"/>
      </rPr>
      <t xml:space="preserve">C approximates heat treating during processing. Some honeys in the trial matured faster while others developed slower. The Activity Estimator approximates the average response. It is a guide to what </t>
    </r>
    <r>
      <rPr>
        <b/>
        <sz val="14"/>
        <color theme="1"/>
        <rFont val="Calibri"/>
        <family val="2"/>
        <scheme val="minor"/>
      </rPr>
      <t>may</t>
    </r>
    <r>
      <rPr>
        <sz val="14"/>
        <color theme="1"/>
        <rFont val="Calibri"/>
        <family val="2"/>
        <scheme val="minor"/>
      </rPr>
      <t xml:space="preserve"> happen. </t>
    </r>
  </si>
  <si>
    <r>
      <t xml:space="preserve">To use the Estimator, open the </t>
    </r>
    <r>
      <rPr>
        <u/>
        <sz val="14"/>
        <color theme="1"/>
        <rFont val="Calibri"/>
        <family val="2"/>
        <scheme val="minor"/>
      </rPr>
      <t>Activty Estimator tab below</t>
    </r>
    <r>
      <rPr>
        <sz val="14"/>
        <color theme="1"/>
        <rFont val="Calibri"/>
        <family val="2"/>
        <scheme val="minor"/>
      </rPr>
      <t xml:space="preserve"> then enter your starting DHA, MGO and HMF values in at time zero. The Excel spreadsheet calculates weekly development at 22</t>
    </r>
    <r>
      <rPr>
        <vertAlign val="superscript"/>
        <sz val="14"/>
        <color theme="1"/>
        <rFont val="Calibri"/>
        <family val="2"/>
        <scheme val="minor"/>
      </rPr>
      <t>o</t>
    </r>
    <r>
      <rPr>
        <sz val="14"/>
        <color theme="1"/>
        <rFont val="Calibri"/>
        <family val="2"/>
        <scheme val="minor"/>
      </rPr>
      <t>C and 37</t>
    </r>
    <r>
      <rPr>
        <vertAlign val="superscript"/>
        <sz val="14"/>
        <color theme="1"/>
        <rFont val="Calibri"/>
        <family val="2"/>
        <scheme val="minor"/>
      </rPr>
      <t>o</t>
    </r>
    <r>
      <rPr>
        <sz val="14"/>
        <color theme="1"/>
        <rFont val="Calibri"/>
        <family val="2"/>
        <scheme val="minor"/>
      </rPr>
      <t>C, and daily at 65</t>
    </r>
    <r>
      <rPr>
        <vertAlign val="superscript"/>
        <sz val="14"/>
        <color theme="1"/>
        <rFont val="Calibri"/>
        <family val="2"/>
        <scheme val="minor"/>
      </rPr>
      <t>o</t>
    </r>
    <r>
      <rPr>
        <sz val="14"/>
        <color theme="1"/>
        <rFont val="Calibri"/>
        <family val="2"/>
        <scheme val="minor"/>
      </rPr>
      <t>C.</t>
    </r>
  </si>
  <si>
    <t>NPA</t>
  </si>
  <si>
    <r>
      <t xml:space="preserve">Estimations are in </t>
    </r>
    <r>
      <rPr>
        <b/>
        <u/>
        <sz val="14"/>
        <color theme="1"/>
        <rFont val="Calibri"/>
        <family val="2"/>
        <scheme val="minor"/>
      </rPr>
      <t xml:space="preserve">WEEKS at 37 </t>
    </r>
    <r>
      <rPr>
        <b/>
        <u/>
        <vertAlign val="superscript"/>
        <sz val="14"/>
        <color theme="1"/>
        <rFont val="Calibri"/>
        <family val="2"/>
        <scheme val="minor"/>
      </rPr>
      <t>o</t>
    </r>
    <r>
      <rPr>
        <b/>
        <u/>
        <sz val="14"/>
        <color theme="1"/>
        <rFont val="Calibri"/>
        <family val="2"/>
        <scheme val="minor"/>
      </rPr>
      <t>C</t>
    </r>
    <r>
      <rPr>
        <b/>
        <sz val="14"/>
        <color theme="1"/>
        <rFont val="Calibri"/>
        <family val="2"/>
        <scheme val="minor"/>
      </rPr>
      <t/>
    </r>
  </si>
  <si>
    <r>
      <t xml:space="preserve">Estimations  are in </t>
    </r>
    <r>
      <rPr>
        <b/>
        <u/>
        <sz val="14"/>
        <color theme="1"/>
        <rFont val="Calibri"/>
        <family val="2"/>
        <scheme val="minor"/>
      </rPr>
      <t xml:space="preserve">DAYS at 65 </t>
    </r>
    <r>
      <rPr>
        <b/>
        <u/>
        <vertAlign val="superscript"/>
        <sz val="14"/>
        <color theme="1"/>
        <rFont val="Calibri"/>
        <family val="2"/>
        <scheme val="minor"/>
      </rPr>
      <t>o</t>
    </r>
    <r>
      <rPr>
        <b/>
        <u/>
        <sz val="14"/>
        <color theme="1"/>
        <rFont val="Calibri"/>
        <family val="2"/>
        <scheme val="minor"/>
      </rPr>
      <t>C</t>
    </r>
    <r>
      <rPr>
        <b/>
        <sz val="14"/>
        <color theme="1"/>
        <rFont val="Calibri"/>
        <family val="2"/>
        <scheme val="minor"/>
      </rPr>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</si>
</sst>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b/>
      <sz val="11"/>
      <color theme="1"/>
      <name val="Calibri"/>
      <family val="2"/>
      <scheme val="minor"/>
    </font>
    <font>
      <sz val="14"/>
      <color theme="1"/>
      <name val="Calibri"/>
      <family val="2"/>
      <scheme val="minor"/>
    </font>
    <font>
      <b/>
      <sz val="14"/>
      <color theme="1"/>
      <name val="Calibri"/>
      <family val="2"/>
      <scheme val="minor"/>
    </font>
    <font>
      <b/>
      <i/>
      <sz val="16"/>
      <color theme="1"/>
      <name val="Calibri"/>
      <family val="2"/>
      <scheme val="minor"/>
    </font>
    <font>
      <b/>
      <sz val="16"/>
      <color theme="1"/>
      <name val="Calibri"/>
      <family val="2"/>
      <scheme val="minor"/>
    </font>
    <font>
      <i/>
      <sz val="14"/>
      <color theme="1"/>
      <name val="Calibri"/>
      <family val="2"/>
      <scheme val="minor"/>
    </font>
    <font>
      <b/>
      <vertAlign val="superscript"/>
      <sz val="11"/>
      <color theme="1"/>
      <name val="Calibri"/>
      <family val="2"/>
      <scheme val="minor"/>
    </font>
    <font>
      <vertAlign val="superscript"/>
      <sz val="14"/>
      <color theme="1"/>
      <name val="Calibri"/>
      <family val="2"/>
      <scheme val="minor"/>
    </font>
    <font>
      <b/>
      <u/>
      <sz val="14"/>
      <color theme="1"/>
      <name val="Calibri"/>
      <family val="2"/>
      <scheme val="minor"/>
    </font>
    <font>
      <b/>
      <u/>
      <vertAlign val="superscript"/>
      <sz val="14"/>
      <color theme="1"/>
      <name val="Calibri"/>
      <family val="2"/>
      <scheme val="minor"/>
    </font>
    <font>
      <u/>
      <sz val="14"/>
      <color theme="1"/>
      <name val="Calibri"/>
      <family val="2"/>
      <scheme val="minor"/>
    </font>
    <font>
      <u/>
      <sz val="11"/>
      <color theme="10"/>
      <name val="Calibri"/>
      <family val="2"/>
      <scheme val="minor"/>
    </font>
    <font>
      <u/>
      <sz val="11"/>
      <color theme="11"/>
      <name val="Calibri"/>
      <family val="2"/>
      <scheme val="minor"/>
    </font>
  </fonts>
  <fills count="9">
    <fill>
      <patternFill patternType="none"/>
    </fill>
    <fill>
      <patternFill patternType="gray125"/>
    </fill>
    <fill>
      <patternFill patternType="solid">
        <fgColor theme="3" tint="0.79998168889431442"/>
        <bgColor indexed="64"/>
      </patternFill>
    </fill>
    <fill>
      <patternFill patternType="solid">
        <fgColor rgb="FF00B0F0"/>
        <bgColor indexed="64"/>
      </patternFill>
    </fill>
    <fill>
      <patternFill patternType="solid">
        <fgColor rgb="FFFFC000"/>
        <bgColor indexed="64"/>
      </patternFill>
    </fill>
    <fill>
      <patternFill patternType="solid">
        <fgColor theme="2" tint="-9.9978637043366805E-2"/>
        <bgColor indexed="64"/>
      </patternFill>
    </fill>
    <fill>
      <patternFill patternType="solid">
        <fgColor rgb="FFFFFF00"/>
        <bgColor indexed="64"/>
      </patternFill>
    </fill>
    <fill>
      <patternFill patternType="solid">
        <fgColor theme="9" tint="0.39997558519241921"/>
        <bgColor indexed="64"/>
      </patternFill>
    </fill>
    <fill>
      <patternFill patternType="solid">
        <fgColor theme="0"/>
        <bgColor indexed="64"/>
      </patternFill>
    </fill>
  </fills>
  <borders count="1">
    <border>
      <left/>
      <right/>
      <top/>
      <bottom/>
      <diagonal/>
    </border>
  </borders>
  <cellStyleXfs count="9">
    <xf numFmtId="0" fontId="0" fillId="0" borderId="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cellStyleXfs>
  <cellXfs count="34">
    <xf numFmtId="0" fontId="0" fillId="0" borderId="0" xfId="0"/>
    <xf numFmtId="1" fontId="0" fillId="0" borderId="0" xfId="0" applyNumberFormat="1"/>
    <xf numFmtId="0" fontId="0" fillId="0" borderId="0" xfId="0" applyFont="1"/>
    <xf numFmtId="0" fontId="0" fillId="0" borderId="0" xfId="0" applyFill="1"/>
    <xf numFmtId="0" fontId="0" fillId="0" borderId="0" xfId="0" applyFont="1" applyFill="1"/>
    <xf numFmtId="0" fontId="1" fillId="0" borderId="0" xfId="0" applyFont="1"/>
    <xf numFmtId="1" fontId="1" fillId="0" borderId="0" xfId="0" applyNumberFormat="1" applyFont="1"/>
    <xf numFmtId="1" fontId="0" fillId="2" borderId="0" xfId="0" applyNumberFormat="1" applyFill="1"/>
    <xf numFmtId="1" fontId="1" fillId="3" borderId="0" xfId="0" applyNumberFormat="1" applyFont="1" applyFill="1"/>
    <xf numFmtId="1" fontId="0" fillId="3" borderId="0" xfId="0" applyNumberFormat="1" applyFill="1"/>
    <xf numFmtId="1" fontId="1" fillId="4" borderId="0" xfId="0" applyNumberFormat="1" applyFont="1" applyFill="1"/>
    <xf numFmtId="1" fontId="0" fillId="4" borderId="0" xfId="0" applyNumberFormat="1" applyFill="1"/>
    <xf numFmtId="0" fontId="1" fillId="5" borderId="0" xfId="0" applyFont="1" applyFill="1"/>
    <xf numFmtId="1" fontId="0" fillId="5" borderId="0" xfId="0" applyNumberFormat="1" applyFill="1"/>
    <xf numFmtId="0" fontId="1" fillId="2" borderId="0" xfId="0" applyFont="1" applyFill="1"/>
    <xf numFmtId="0" fontId="1" fillId="4" borderId="0" xfId="0" applyFont="1" applyFill="1"/>
    <xf numFmtId="0" fontId="1" fillId="3" borderId="0" xfId="0" applyFont="1" applyFill="1"/>
    <xf numFmtId="0" fontId="0" fillId="0" borderId="0" xfId="0" applyAlignment="1">
      <alignment horizontal="center" vertical="center"/>
    </xf>
    <xf numFmtId="1" fontId="0" fillId="0" borderId="0" xfId="0" applyNumberFormat="1" applyAlignment="1">
      <alignment horizontal="center" vertical="center"/>
    </xf>
    <xf numFmtId="1" fontId="0" fillId="0" borderId="0" xfId="0" applyNumberFormat="1" applyFill="1"/>
    <xf numFmtId="1" fontId="1" fillId="6" borderId="0" xfId="0" applyNumberFormat="1" applyFont="1" applyFill="1"/>
    <xf numFmtId="0" fontId="1" fillId="6" borderId="0" xfId="0" applyFont="1" applyFill="1"/>
    <xf numFmtId="0" fontId="1" fillId="7" borderId="0" xfId="0" applyFont="1" applyFill="1"/>
    <xf numFmtId="0" fontId="0" fillId="7" borderId="0" xfId="0" applyFill="1"/>
    <xf numFmtId="1" fontId="0" fillId="7" borderId="0" xfId="0" applyNumberFormat="1" applyFill="1"/>
    <xf numFmtId="0" fontId="2" fillId="0" borderId="0" xfId="0" applyFont="1" applyAlignment="1">
      <alignment horizontal="center" wrapText="1"/>
    </xf>
    <xf numFmtId="0" fontId="2" fillId="0" borderId="0" xfId="0" applyFont="1" applyAlignment="1">
      <alignment horizontal="center" vertical="top" wrapText="1"/>
    </xf>
    <xf numFmtId="0" fontId="0" fillId="0" borderId="0" xfId="0" applyAlignment="1">
      <alignment horizontal="center"/>
    </xf>
    <xf numFmtId="0" fontId="4" fillId="0" borderId="0" xfId="0" applyFont="1" applyAlignment="1">
      <alignment horizontal="center" vertical="center"/>
    </xf>
    <xf numFmtId="0" fontId="9" fillId="0" borderId="0" xfId="0" applyFont="1" applyAlignment="1">
      <alignment horizontal="center" vertical="center"/>
    </xf>
    <xf numFmtId="0" fontId="1" fillId="0" borderId="0" xfId="0" applyFont="1" applyAlignment="1">
      <alignment horizontal="center" vertical="center"/>
    </xf>
    <xf numFmtId="0" fontId="3" fillId="6" borderId="0" xfId="0" applyFont="1" applyFill="1" applyAlignment="1">
      <alignment horizontal="center" vertical="center"/>
    </xf>
    <xf numFmtId="0" fontId="3" fillId="0" borderId="0" xfId="0" applyFont="1" applyAlignment="1">
      <alignment horizontal="center" vertical="center" wrapText="1"/>
    </xf>
    <xf numFmtId="0" fontId="3" fillId="8" borderId="0" xfId="0" applyFont="1" applyFill="1" applyAlignment="1">
      <alignment horizontal="center" vertical="center"/>
    </xf>
  </cellXfs>
  <cellStyles count="9">
    <cellStyle name="Followed Hyperlink" xfId="2" builtinId="9" hidden="1"/>
    <cellStyle name="Followed Hyperlink" xfId="4" builtinId="9" hidden="1"/>
    <cellStyle name="Followed Hyperlink" xfId="6" builtinId="9" hidden="1"/>
    <cellStyle name="Followed Hyperlink" xfId="8" builtinId="9" hidden="1"/>
    <cellStyle name="Hyperlink" xfId="1" builtinId="8" hidden="1"/>
    <cellStyle name="Hyperlink" xfId="3" builtinId="8" hidden="1"/>
    <cellStyle name="Hyperlink" xfId="5" builtinId="8" hidden="1"/>
    <cellStyle name="Hyperlink" xfId="7" builtinId="8" hidden="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AU" sz="1400" b="0" i="0" u="none" strike="noStrike" baseline="0">
                <a:effectLst/>
              </a:rPr>
              <a:t>Storage temp: </a:t>
            </a:r>
            <a:r>
              <a:rPr lang="en-US"/>
              <a:t>37 </a:t>
            </a:r>
            <a:r>
              <a:rPr lang="en-US" baseline="30000"/>
              <a:t>o</a:t>
            </a:r>
            <a:r>
              <a:rPr lang="en-US"/>
              <a:t>C;</a:t>
            </a:r>
            <a:r>
              <a:rPr lang="en-US" baseline="0"/>
              <a:t> </a:t>
            </a:r>
            <a:r>
              <a:rPr lang="en-US"/>
              <a:t> </a:t>
            </a:r>
            <a:r>
              <a:rPr lang="en-AU" sz="1400" b="0" i="0" u="none" strike="noStrike" baseline="0">
                <a:effectLst/>
              </a:rPr>
              <a:t>Storage time: Weeks</a:t>
            </a:r>
            <a:endParaRPr lang="en-US"/>
          </a:p>
        </c:rich>
      </c:tx>
      <c:overlay val="0"/>
      <c:spPr>
        <a:noFill/>
        <a:ln>
          <a:noFill/>
        </a:ln>
        <a:effectLst/>
      </c:spPr>
    </c:title>
    <c:autoTitleDeleted val="0"/>
    <c:plotArea>
      <c:layout/>
      <c:scatterChart>
        <c:scatterStyle val="lineMarker"/>
        <c:varyColors val="0"/>
        <c:ser>
          <c:idx val="0"/>
          <c:order val="0"/>
          <c:tx>
            <c:strRef>
              <c:f>'Activity Estimator'!$M$6</c:f>
              <c:strCache>
                <c:ptCount val="1"/>
                <c:pt idx="0">
                  <c:v>DHA</c:v>
                </c:pt>
              </c:strCache>
            </c:strRef>
          </c:tx>
          <c:spPr>
            <a:ln w="19050" cap="rnd">
              <a:noFill/>
              <a:round/>
            </a:ln>
            <a:effectLst/>
          </c:spPr>
          <c:marker>
            <c:symbol val="circle"/>
            <c:size val="5"/>
            <c:spPr>
              <a:solidFill>
                <a:schemeClr val="accent1"/>
              </a:solidFill>
              <a:ln w="9525">
                <a:solidFill>
                  <a:schemeClr val="accent1"/>
                </a:solidFill>
              </a:ln>
              <a:effectLst/>
            </c:spPr>
          </c:marker>
          <c:xVal>
            <c:numRef>
              <c:f>'Activity Estimator'!$L$7:$L$33</c:f>
              <c:numCache>
                <c:formatCode>General</c:formatCode>
                <c:ptCount val="27"/>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numCache>
            </c:numRef>
          </c:xVal>
          <c:yVal>
            <c:numRef>
              <c:f>'Activity Estimator'!$M$7:$M$33</c:f>
              <c:numCache>
                <c:formatCode>0</c:formatCode>
                <c:ptCount val="27"/>
                <c:pt idx="0">
                  <c:v>1000</c:v>
                </c:pt>
                <c:pt idx="1">
                  <c:v>920</c:v>
                </c:pt>
                <c:pt idx="2">
                  <c:v>846.40000000000009</c:v>
                </c:pt>
                <c:pt idx="3">
                  <c:v>778.6880000000001</c:v>
                </c:pt>
                <c:pt idx="4">
                  <c:v>716.39296000000013</c:v>
                </c:pt>
                <c:pt idx="5">
                  <c:v>659.08152320000011</c:v>
                </c:pt>
                <c:pt idx="6">
                  <c:v>606.35500134400013</c:v>
                </c:pt>
                <c:pt idx="7">
                  <c:v>557.84660123648018</c:v>
                </c:pt>
                <c:pt idx="8">
                  <c:v>513.21887313756179</c:v>
                </c:pt>
                <c:pt idx="9">
                  <c:v>472.16136328655688</c:v>
                </c:pt>
                <c:pt idx="10">
                  <c:v>434.38845422363232</c:v>
                </c:pt>
                <c:pt idx="11">
                  <c:v>399.63737788574173</c:v>
                </c:pt>
                <c:pt idx="12">
                  <c:v>367.66638765488239</c:v>
                </c:pt>
                <c:pt idx="13">
                  <c:v>338.25307664249181</c:v>
                </c:pt>
                <c:pt idx="14">
                  <c:v>311.1928305110925</c:v>
                </c:pt>
                <c:pt idx="15">
                  <c:v>286.29740407020512</c:v>
                </c:pt>
                <c:pt idx="16">
                  <c:v>263.39361174458872</c:v>
                </c:pt>
                <c:pt idx="17">
                  <c:v>242.32212280502165</c:v>
                </c:pt>
                <c:pt idx="18">
                  <c:v>222.93635298061992</c:v>
                </c:pt>
                <c:pt idx="19">
                  <c:v>205.10144474217034</c:v>
                </c:pt>
                <c:pt idx="20">
                  <c:v>188.69332916279672</c:v>
                </c:pt>
                <c:pt idx="21">
                  <c:v>173.59786282977299</c:v>
                </c:pt>
                <c:pt idx="22">
                  <c:v>159.71003380339116</c:v>
                </c:pt>
                <c:pt idx="23">
                  <c:v>146.93323109911987</c:v>
                </c:pt>
                <c:pt idx="24">
                  <c:v>135.17857261119028</c:v>
                </c:pt>
                <c:pt idx="25">
                  <c:v>124.36428680229506</c:v>
                </c:pt>
                <c:pt idx="26">
                  <c:v>114.41514385811145</c:v>
                </c:pt>
              </c:numCache>
            </c:numRef>
          </c:yVal>
          <c:smooth val="0"/>
          <c:extLst>
            <c:ext xmlns:c16="http://schemas.microsoft.com/office/drawing/2014/chart" uri="{C3380CC4-5D6E-409C-BE32-E72D297353CC}">
              <c16:uniqueId val="{00000000-45ED-4D93-AC0A-E185C9EA3C14}"/>
            </c:ext>
          </c:extLst>
        </c:ser>
        <c:ser>
          <c:idx val="1"/>
          <c:order val="1"/>
          <c:tx>
            <c:strRef>
              <c:f>'Activity Estimator'!$N$6</c:f>
              <c:strCache>
                <c:ptCount val="1"/>
                <c:pt idx="0">
                  <c:v>MGO</c:v>
                </c:pt>
              </c:strCache>
            </c:strRef>
          </c:tx>
          <c:spPr>
            <a:ln w="19050" cap="rnd">
              <a:noFill/>
              <a:round/>
            </a:ln>
            <a:effectLst/>
          </c:spPr>
          <c:marker>
            <c:symbol val="circle"/>
            <c:size val="5"/>
            <c:spPr>
              <a:solidFill>
                <a:srgbClr val="FFC000"/>
              </a:solidFill>
              <a:ln w="9525">
                <a:solidFill>
                  <a:schemeClr val="accent2"/>
                </a:solidFill>
              </a:ln>
              <a:effectLst/>
            </c:spPr>
          </c:marker>
          <c:xVal>
            <c:numRef>
              <c:f>'Activity Estimator'!$L$7:$L$33</c:f>
              <c:numCache>
                <c:formatCode>General</c:formatCode>
                <c:ptCount val="27"/>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numCache>
            </c:numRef>
          </c:xVal>
          <c:yVal>
            <c:numRef>
              <c:f>'Activity Estimator'!$N$7:$N$33</c:f>
              <c:numCache>
                <c:formatCode>0</c:formatCode>
                <c:ptCount val="27"/>
                <c:pt idx="0">
                  <c:v>200</c:v>
                </c:pt>
                <c:pt idx="1">
                  <c:v>206</c:v>
                </c:pt>
                <c:pt idx="2">
                  <c:v>209.97999999999996</c:v>
                </c:pt>
                <c:pt idx="3">
                  <c:v>212.20939999999996</c:v>
                </c:pt>
                <c:pt idx="4">
                  <c:v>212.92850199999995</c:v>
                </c:pt>
                <c:pt idx="5">
                  <c:v>212.35136605999995</c:v>
                </c:pt>
                <c:pt idx="6">
                  <c:v>210.66840089979993</c:v>
                </c:pt>
                <c:pt idx="7">
                  <c:v>208.04871286369394</c:v>
                </c:pt>
                <c:pt idx="8">
                  <c:v>204.64223498796497</c:v>
                </c:pt>
                <c:pt idx="9">
                  <c:v>200.58165600155863</c:v>
                </c:pt>
                <c:pt idx="10">
                  <c:v>195.98416734718066</c:v>
                </c:pt>
                <c:pt idx="11">
                  <c:v>190.95304471735065</c:v>
                </c:pt>
                <c:pt idx="12">
                  <c:v>185.57907914485094</c:v>
                </c:pt>
                <c:pt idx="13">
                  <c:v>179.94187135780899</c:v>
                </c:pt>
                <c:pt idx="14">
                  <c:v>174.11100189561219</c:v>
                </c:pt>
                <c:pt idx="15">
                  <c:v>168.14708837314117</c:v>
                </c:pt>
                <c:pt idx="16">
                  <c:v>162.10274026842541</c:v>
                </c:pt>
                <c:pt idx="17">
                  <c:v>156.02342068452739</c:v>
                </c:pt>
                <c:pt idx="18">
                  <c:v>149.94822369271091</c:v>
                </c:pt>
                <c:pt idx="19">
                  <c:v>143.91057509383353</c:v>
                </c:pt>
                <c:pt idx="20">
                  <c:v>137.93886373210859</c:v>
                </c:pt>
                <c:pt idx="21">
                  <c:v>132.05700985411693</c:v>
                </c:pt>
                <c:pt idx="22">
                  <c:v>126.2849764209242</c:v>
                </c:pt>
                <c:pt idx="23">
                  <c:v>120.63922874752734</c:v>
                </c:pt>
                <c:pt idx="24">
                  <c:v>115.13314735718282</c:v>
                </c:pt>
                <c:pt idx="25">
                  <c:v>109.77739849440383</c:v>
                </c:pt>
                <c:pt idx="26">
                  <c:v>104.58026633584146</c:v>
                </c:pt>
              </c:numCache>
            </c:numRef>
          </c:yVal>
          <c:smooth val="0"/>
          <c:extLst>
            <c:ext xmlns:c16="http://schemas.microsoft.com/office/drawing/2014/chart" uri="{C3380CC4-5D6E-409C-BE32-E72D297353CC}">
              <c16:uniqueId val="{00000001-45ED-4D93-AC0A-E185C9EA3C14}"/>
            </c:ext>
          </c:extLst>
        </c:ser>
        <c:ser>
          <c:idx val="2"/>
          <c:order val="2"/>
          <c:tx>
            <c:strRef>
              <c:f>'Activity Estimator'!$O$6</c:f>
              <c:strCache>
                <c:ptCount val="1"/>
                <c:pt idx="0">
                  <c:v>HMF</c:v>
                </c:pt>
              </c:strCache>
            </c:strRef>
          </c:tx>
          <c:spPr>
            <a:ln w="19050" cap="rnd">
              <a:noFill/>
              <a:round/>
            </a:ln>
            <a:effectLst/>
          </c:spPr>
          <c:marker>
            <c:symbol val="circle"/>
            <c:size val="5"/>
            <c:spPr>
              <a:solidFill>
                <a:schemeClr val="accent3"/>
              </a:solidFill>
              <a:ln w="9525">
                <a:solidFill>
                  <a:schemeClr val="accent3"/>
                </a:solidFill>
              </a:ln>
              <a:effectLst/>
            </c:spPr>
          </c:marker>
          <c:xVal>
            <c:numRef>
              <c:f>'Activity Estimator'!$L$7:$L$33</c:f>
              <c:numCache>
                <c:formatCode>General</c:formatCode>
                <c:ptCount val="27"/>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numCache>
            </c:numRef>
          </c:xVal>
          <c:yVal>
            <c:numRef>
              <c:f>'Activity Estimator'!$O$7:$O$33</c:f>
              <c:numCache>
                <c:formatCode>0</c:formatCode>
                <c:ptCount val="27"/>
                <c:pt idx="0">
                  <c:v>10</c:v>
                </c:pt>
                <c:pt idx="1">
                  <c:v>11.5</c:v>
                </c:pt>
                <c:pt idx="2">
                  <c:v>13.225</c:v>
                </c:pt>
                <c:pt idx="3">
                  <c:v>15.208749999999998</c:v>
                </c:pt>
                <c:pt idx="4">
                  <c:v>17.490062499999997</c:v>
                </c:pt>
                <c:pt idx="5">
                  <c:v>20.113571874999995</c:v>
                </c:pt>
                <c:pt idx="6">
                  <c:v>23.130607656249992</c:v>
                </c:pt>
                <c:pt idx="7">
                  <c:v>26.600198804687491</c:v>
                </c:pt>
                <c:pt idx="8">
                  <c:v>30.590228625390612</c:v>
                </c:pt>
                <c:pt idx="9">
                  <c:v>35.178762919199201</c:v>
                </c:pt>
                <c:pt idx="10">
                  <c:v>40.455577357079079</c:v>
                </c:pt>
                <c:pt idx="11">
                  <c:v>46.52391396064094</c:v>
                </c:pt>
                <c:pt idx="12">
                  <c:v>53.502501054737074</c:v>
                </c:pt>
                <c:pt idx="13">
                  <c:v>61.527876212947632</c:v>
                </c:pt>
                <c:pt idx="14">
                  <c:v>70.75705764488977</c:v>
                </c:pt>
                <c:pt idx="15">
                  <c:v>81.370616291623236</c:v>
                </c:pt>
                <c:pt idx="16">
                  <c:v>93.57620873536672</c:v>
                </c:pt>
                <c:pt idx="17">
                  <c:v>107.61264004567172</c:v>
                </c:pt>
                <c:pt idx="18">
                  <c:v>123.75453605252247</c:v>
                </c:pt>
                <c:pt idx="19">
                  <c:v>142.31771646040082</c:v>
                </c:pt>
                <c:pt idx="20">
                  <c:v>163.66537392946094</c:v>
                </c:pt>
                <c:pt idx="21">
                  <c:v>188.21518001888006</c:v>
                </c:pt>
                <c:pt idx="22">
                  <c:v>216.44745702171207</c:v>
                </c:pt>
                <c:pt idx="23">
                  <c:v>248.91457557496886</c:v>
                </c:pt>
                <c:pt idx="24">
                  <c:v>286.25176191121415</c:v>
                </c:pt>
                <c:pt idx="25">
                  <c:v>329.18952619789627</c:v>
                </c:pt>
                <c:pt idx="26">
                  <c:v>378.56795512758066</c:v>
                </c:pt>
              </c:numCache>
            </c:numRef>
          </c:yVal>
          <c:smooth val="0"/>
          <c:extLst>
            <c:ext xmlns:c16="http://schemas.microsoft.com/office/drawing/2014/chart" uri="{C3380CC4-5D6E-409C-BE32-E72D297353CC}">
              <c16:uniqueId val="{00000002-45ED-4D93-AC0A-E185C9EA3C14}"/>
            </c:ext>
          </c:extLst>
        </c:ser>
        <c:dLbls>
          <c:showLegendKey val="0"/>
          <c:showVal val="0"/>
          <c:showCatName val="0"/>
          <c:showSerName val="0"/>
          <c:showPercent val="0"/>
          <c:showBubbleSize val="0"/>
        </c:dLbls>
        <c:axId val="2120197112"/>
        <c:axId val="2120203416"/>
      </c:scatterChart>
      <c:scatterChart>
        <c:scatterStyle val="lineMarker"/>
        <c:varyColors val="0"/>
        <c:ser>
          <c:idx val="3"/>
          <c:order val="3"/>
          <c:tx>
            <c:strRef>
              <c:f>'Activity Estimator'!$P$6</c:f>
              <c:strCache>
                <c:ptCount val="1"/>
                <c:pt idx="0">
                  <c:v>NPA</c:v>
                </c:pt>
              </c:strCache>
            </c:strRef>
          </c:tx>
          <c:spPr>
            <a:ln w="12700" cap="flat" cmpd="sng" algn="ctr">
              <a:solidFill>
                <a:schemeClr val="accent6"/>
              </a:solidFill>
              <a:prstDash val="solid"/>
              <a:miter lim="800000"/>
            </a:ln>
            <a:effectLst/>
          </c:spPr>
          <c:marker>
            <c:spPr>
              <a:solidFill>
                <a:schemeClr val="lt1"/>
              </a:solidFill>
              <a:ln w="12700" cap="flat" cmpd="sng" algn="ctr">
                <a:solidFill>
                  <a:schemeClr val="accent6"/>
                </a:solidFill>
                <a:prstDash val="solid"/>
                <a:miter lim="800000"/>
              </a:ln>
              <a:effectLst/>
            </c:spPr>
          </c:marker>
          <c:xVal>
            <c:numRef>
              <c:f>'Activity Estimator'!$L$7:$L$33</c:f>
              <c:numCache>
                <c:formatCode>General</c:formatCode>
                <c:ptCount val="27"/>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numCache>
            </c:numRef>
          </c:xVal>
          <c:yVal>
            <c:numRef>
              <c:f>'Activity Estimator'!$P$7:$P$33</c:f>
              <c:numCache>
                <c:formatCode>General</c:formatCode>
                <c:ptCount val="27"/>
                <c:pt idx="0">
                  <c:v>8.487209151137268</c:v>
                </c:pt>
                <c:pt idx="1">
                  <c:v>8.6397899431207374</c:v>
                </c:pt>
                <c:pt idx="2">
                  <c:v>8.7400291341964476</c:v>
                </c:pt>
                <c:pt idx="3">
                  <c:v>8.7958483831226939</c:v>
                </c:pt>
                <c:pt idx="4">
                  <c:v>8.8138033639728981</c:v>
                </c:pt>
                <c:pt idx="5">
                  <c:v>8.7993949912379836</c:v>
                </c:pt>
                <c:pt idx="6">
                  <c:v>8.7572901835802259</c:v>
                </c:pt>
                <c:pt idx="7">
                  <c:v>8.6914834061803994</c:v>
                </c:pt>
                <c:pt idx="8">
                  <c:v>8.6054180315554678</c:v>
                </c:pt>
                <c:pt idx="9">
                  <c:v>8.5020795901902293</c:v>
                </c:pt>
                <c:pt idx="10">
                  <c:v>8.3840688277966624</c:v>
                </c:pt>
                <c:pt idx="11">
                  <c:v>8.2536599162665336</c:v>
                </c:pt>
                <c:pt idx="12">
                  <c:v>8.1128475241658418</c:v>
                </c:pt>
                <c:pt idx="13">
                  <c:v>7.9633853745163128</c:v>
                </c:pt>
                <c:pt idx="14">
                  <c:v>7.8068181915277401</c:v>
                </c:pt>
                <c:pt idx="15">
                  <c:v>7.6445084379281303</c:v>
                </c:pt>
                <c:pt idx="16">
                  <c:v>7.4776588932342527</c:v>
                </c:pt>
                <c:pt idx="17">
                  <c:v>7.3073318719704039</c:v>
                </c:pt>
                <c:pt idx="18">
                  <c:v>7.134465698040553</c:v>
                </c:pt>
                <c:pt idx="19">
                  <c:v>6.9598889164838917</c:v>
                </c:pt>
                <c:pt idx="20">
                  <c:v>6.784332622794266</c:v>
                </c:pt>
                <c:pt idx="21">
                  <c:v>6.608441213362914</c:v>
                </c:pt>
                <c:pt idx="22">
                  <c:v>6.4327818018162919</c:v>
                </c:pt>
                <c:pt idx="23">
                  <c:v>6.2578525004204728</c:v>
                </c:pt>
                <c:pt idx="24">
                  <c:v>6.0840897299899659</c:v>
                </c:pt>
                <c:pt idx="25">
                  <c:v>5.9118746934703399</c:v>
                </c:pt>
                <c:pt idx="26">
                  <c:v>5.7415391258017721</c:v>
                </c:pt>
              </c:numCache>
            </c:numRef>
          </c:yVal>
          <c:smooth val="0"/>
          <c:extLst>
            <c:ext xmlns:c16="http://schemas.microsoft.com/office/drawing/2014/chart" uri="{C3380CC4-5D6E-409C-BE32-E72D297353CC}">
              <c16:uniqueId val="{00000000-EB17-4F31-BD2A-F45F21905360}"/>
            </c:ext>
          </c:extLst>
        </c:ser>
        <c:dLbls>
          <c:showLegendKey val="0"/>
          <c:showVal val="0"/>
          <c:showCatName val="0"/>
          <c:showSerName val="0"/>
          <c:showPercent val="0"/>
          <c:showBubbleSize val="0"/>
        </c:dLbls>
        <c:axId val="-2105176248"/>
        <c:axId val="-2104900824"/>
      </c:scatterChart>
      <c:valAx>
        <c:axId val="2120197112"/>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20203416"/>
        <c:crosses val="autoZero"/>
        <c:crossBetween val="midCat"/>
      </c:valAx>
      <c:valAx>
        <c:axId val="212020341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vert="horz"/>
              <a:lstStyle/>
              <a:p>
                <a:pPr>
                  <a:defRPr/>
                </a:pPr>
                <a:r>
                  <a:rPr lang="en-US"/>
                  <a:t>ppm</a:t>
                </a:r>
              </a:p>
            </c:rich>
          </c:tx>
          <c:overlay val="0"/>
        </c:title>
        <c:numFmt formatCode="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20197112"/>
        <c:crosses val="autoZero"/>
        <c:crossBetween val="midCat"/>
      </c:valAx>
      <c:valAx>
        <c:axId val="-2104900824"/>
        <c:scaling>
          <c:orientation val="minMax"/>
        </c:scaling>
        <c:delete val="0"/>
        <c:axPos val="r"/>
        <c:title>
          <c:tx>
            <c:rich>
              <a:bodyPr rot="-5400000" vert="horz"/>
              <a:lstStyle/>
              <a:p>
                <a:pPr>
                  <a:defRPr/>
                </a:pPr>
                <a:r>
                  <a:rPr lang="en-US"/>
                  <a:t>NPA</a:t>
                </a:r>
              </a:p>
            </c:rich>
          </c:tx>
          <c:overlay val="0"/>
        </c:title>
        <c:numFmt formatCode="General" sourceLinked="1"/>
        <c:majorTickMark val="out"/>
        <c:minorTickMark val="none"/>
        <c:tickLblPos val="nextTo"/>
        <c:crossAx val="-2105176248"/>
        <c:crosses val="max"/>
        <c:crossBetween val="midCat"/>
      </c:valAx>
      <c:valAx>
        <c:axId val="-2105176248"/>
        <c:scaling>
          <c:orientation val="minMax"/>
        </c:scaling>
        <c:delete val="1"/>
        <c:axPos val="b"/>
        <c:numFmt formatCode="General" sourceLinked="1"/>
        <c:majorTickMark val="out"/>
        <c:minorTickMark val="none"/>
        <c:tickLblPos val="nextTo"/>
        <c:crossAx val="-2104900824"/>
        <c:crosses val="autoZero"/>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Storage temp: 65 </a:t>
            </a:r>
            <a:r>
              <a:rPr lang="en-US" baseline="30000"/>
              <a:t>o</a:t>
            </a:r>
            <a:r>
              <a:rPr lang="en-US"/>
              <a:t>C;</a:t>
            </a:r>
            <a:r>
              <a:rPr lang="en-US" baseline="0"/>
              <a:t> Storage time: Days</a:t>
            </a:r>
            <a:endParaRPr lang="en-US"/>
          </a:p>
        </c:rich>
      </c:tx>
      <c:overlay val="0"/>
      <c:spPr>
        <a:noFill/>
        <a:ln>
          <a:noFill/>
        </a:ln>
        <a:effectLst/>
      </c:spPr>
    </c:title>
    <c:autoTitleDeleted val="0"/>
    <c:plotArea>
      <c:layout/>
      <c:scatterChart>
        <c:scatterStyle val="lineMarker"/>
        <c:varyColors val="0"/>
        <c:ser>
          <c:idx val="0"/>
          <c:order val="0"/>
          <c:tx>
            <c:strRef>
              <c:f>'Activity Estimator'!$X$6</c:f>
              <c:strCache>
                <c:ptCount val="1"/>
                <c:pt idx="0">
                  <c:v>DHA</c:v>
                </c:pt>
              </c:strCache>
            </c:strRef>
          </c:tx>
          <c:spPr>
            <a:ln w="19050" cap="rnd">
              <a:noFill/>
              <a:round/>
            </a:ln>
            <a:effectLst/>
          </c:spPr>
          <c:marker>
            <c:symbol val="circle"/>
            <c:size val="5"/>
            <c:spPr>
              <a:solidFill>
                <a:schemeClr val="accent1"/>
              </a:solidFill>
              <a:ln w="9525">
                <a:solidFill>
                  <a:schemeClr val="accent1"/>
                </a:solidFill>
              </a:ln>
              <a:effectLst/>
            </c:spPr>
          </c:marker>
          <c:xVal>
            <c:numRef>
              <c:f>'Activity Estimator'!$W$7:$W$17</c:f>
              <c:numCache>
                <c:formatCode>General</c:formatCode>
                <c:ptCount val="11"/>
                <c:pt idx="0">
                  <c:v>0</c:v>
                </c:pt>
                <c:pt idx="1">
                  <c:v>1</c:v>
                </c:pt>
                <c:pt idx="2">
                  <c:v>2</c:v>
                </c:pt>
                <c:pt idx="3">
                  <c:v>3</c:v>
                </c:pt>
                <c:pt idx="4">
                  <c:v>4</c:v>
                </c:pt>
                <c:pt idx="5">
                  <c:v>5</c:v>
                </c:pt>
                <c:pt idx="6">
                  <c:v>6</c:v>
                </c:pt>
                <c:pt idx="7">
                  <c:v>7</c:v>
                </c:pt>
                <c:pt idx="8">
                  <c:v>8</c:v>
                </c:pt>
                <c:pt idx="9">
                  <c:v>9</c:v>
                </c:pt>
                <c:pt idx="10">
                  <c:v>10</c:v>
                </c:pt>
              </c:numCache>
            </c:numRef>
          </c:xVal>
          <c:yVal>
            <c:numRef>
              <c:f>'Activity Estimator'!$X$7:$X$17</c:f>
              <c:numCache>
                <c:formatCode>0</c:formatCode>
                <c:ptCount val="11"/>
                <c:pt idx="0">
                  <c:v>1000</c:v>
                </c:pt>
                <c:pt idx="1">
                  <c:v>880</c:v>
                </c:pt>
                <c:pt idx="2">
                  <c:v>774.4</c:v>
                </c:pt>
                <c:pt idx="3">
                  <c:v>681.47199999999998</c:v>
                </c:pt>
                <c:pt idx="4">
                  <c:v>599.69535999999994</c:v>
                </c:pt>
                <c:pt idx="5">
                  <c:v>527.73191679999991</c:v>
                </c:pt>
                <c:pt idx="6">
                  <c:v>464.4040867839999</c:v>
                </c:pt>
                <c:pt idx="7">
                  <c:v>408.6755963699199</c:v>
                </c:pt>
                <c:pt idx="8">
                  <c:v>359.63452480552951</c:v>
                </c:pt>
                <c:pt idx="9">
                  <c:v>316.47838182886596</c:v>
                </c:pt>
                <c:pt idx="10">
                  <c:v>278.50097600940205</c:v>
                </c:pt>
              </c:numCache>
            </c:numRef>
          </c:yVal>
          <c:smooth val="0"/>
          <c:extLst>
            <c:ext xmlns:c16="http://schemas.microsoft.com/office/drawing/2014/chart" uri="{C3380CC4-5D6E-409C-BE32-E72D297353CC}">
              <c16:uniqueId val="{00000000-6D64-433C-B12E-D406802B35C0}"/>
            </c:ext>
          </c:extLst>
        </c:ser>
        <c:ser>
          <c:idx val="1"/>
          <c:order val="1"/>
          <c:tx>
            <c:strRef>
              <c:f>'Activity Estimator'!$Y$6</c:f>
              <c:strCache>
                <c:ptCount val="1"/>
                <c:pt idx="0">
                  <c:v>MGO</c:v>
                </c:pt>
              </c:strCache>
            </c:strRef>
          </c:tx>
          <c:spPr>
            <a:ln w="19050" cap="rnd">
              <a:noFill/>
              <a:round/>
            </a:ln>
            <a:effectLst/>
          </c:spPr>
          <c:marker>
            <c:symbol val="circle"/>
            <c:size val="5"/>
            <c:spPr>
              <a:solidFill>
                <a:srgbClr val="FFC000"/>
              </a:solidFill>
              <a:ln w="9525">
                <a:solidFill>
                  <a:schemeClr val="accent2"/>
                </a:solidFill>
              </a:ln>
              <a:effectLst/>
            </c:spPr>
          </c:marker>
          <c:xVal>
            <c:numRef>
              <c:f>'Activity Estimator'!$W$7:$W$17</c:f>
              <c:numCache>
                <c:formatCode>General</c:formatCode>
                <c:ptCount val="11"/>
                <c:pt idx="0">
                  <c:v>0</c:v>
                </c:pt>
                <c:pt idx="1">
                  <c:v>1</c:v>
                </c:pt>
                <c:pt idx="2">
                  <c:v>2</c:v>
                </c:pt>
                <c:pt idx="3">
                  <c:v>3</c:v>
                </c:pt>
                <c:pt idx="4">
                  <c:v>4</c:v>
                </c:pt>
                <c:pt idx="5">
                  <c:v>5</c:v>
                </c:pt>
                <c:pt idx="6">
                  <c:v>6</c:v>
                </c:pt>
                <c:pt idx="7">
                  <c:v>7</c:v>
                </c:pt>
                <c:pt idx="8">
                  <c:v>8</c:v>
                </c:pt>
                <c:pt idx="9">
                  <c:v>9</c:v>
                </c:pt>
                <c:pt idx="10">
                  <c:v>10</c:v>
                </c:pt>
              </c:numCache>
            </c:numRef>
          </c:xVal>
          <c:yVal>
            <c:numRef>
              <c:f>'Activity Estimator'!$Y$7:$Y$17</c:f>
              <c:numCache>
                <c:formatCode>0</c:formatCode>
                <c:ptCount val="11"/>
                <c:pt idx="0">
                  <c:v>200</c:v>
                </c:pt>
                <c:pt idx="1">
                  <c:v>178</c:v>
                </c:pt>
                <c:pt idx="2">
                  <c:v>158.12</c:v>
                </c:pt>
                <c:pt idx="3">
                  <c:v>140.24080000000001</c:v>
                </c:pt>
                <c:pt idx="4">
                  <c:v>124.22235200000001</c:v>
                </c:pt>
                <c:pt idx="5">
                  <c:v>109.91540128</c:v>
                </c:pt>
                <c:pt idx="6">
                  <c:v>97.169354451200007</c:v>
                </c:pt>
                <c:pt idx="7">
                  <c:v>85.837444897408005</c:v>
                </c:pt>
                <c:pt idx="8">
                  <c:v>75.77997711517952</c:v>
                </c:pt>
                <c:pt idx="9">
                  <c:v>66.866218809398731</c:v>
                </c:pt>
                <c:pt idx="10">
                  <c:v>58.975353373821036</c:v>
                </c:pt>
              </c:numCache>
            </c:numRef>
          </c:yVal>
          <c:smooth val="0"/>
          <c:extLst>
            <c:ext xmlns:c16="http://schemas.microsoft.com/office/drawing/2014/chart" uri="{C3380CC4-5D6E-409C-BE32-E72D297353CC}">
              <c16:uniqueId val="{00000001-6D64-433C-B12E-D406802B35C0}"/>
            </c:ext>
          </c:extLst>
        </c:ser>
        <c:ser>
          <c:idx val="2"/>
          <c:order val="2"/>
          <c:tx>
            <c:strRef>
              <c:f>'Activity Estimator'!$Z$6</c:f>
              <c:strCache>
                <c:ptCount val="1"/>
                <c:pt idx="0">
                  <c:v>HMF</c:v>
                </c:pt>
              </c:strCache>
            </c:strRef>
          </c:tx>
          <c:spPr>
            <a:ln w="19050" cap="rnd">
              <a:noFill/>
              <a:round/>
            </a:ln>
            <a:effectLst/>
          </c:spPr>
          <c:marker>
            <c:symbol val="circle"/>
            <c:size val="5"/>
            <c:spPr>
              <a:solidFill>
                <a:schemeClr val="accent3"/>
              </a:solidFill>
              <a:ln w="9525">
                <a:solidFill>
                  <a:schemeClr val="accent3"/>
                </a:solidFill>
              </a:ln>
              <a:effectLst/>
            </c:spPr>
          </c:marker>
          <c:xVal>
            <c:numRef>
              <c:f>'Activity Estimator'!$W$7:$W$17</c:f>
              <c:numCache>
                <c:formatCode>General</c:formatCode>
                <c:ptCount val="11"/>
                <c:pt idx="0">
                  <c:v>0</c:v>
                </c:pt>
                <c:pt idx="1">
                  <c:v>1</c:v>
                </c:pt>
                <c:pt idx="2">
                  <c:v>2</c:v>
                </c:pt>
                <c:pt idx="3">
                  <c:v>3</c:v>
                </c:pt>
                <c:pt idx="4">
                  <c:v>4</c:v>
                </c:pt>
                <c:pt idx="5">
                  <c:v>5</c:v>
                </c:pt>
                <c:pt idx="6">
                  <c:v>6</c:v>
                </c:pt>
                <c:pt idx="7">
                  <c:v>7</c:v>
                </c:pt>
                <c:pt idx="8">
                  <c:v>8</c:v>
                </c:pt>
                <c:pt idx="9">
                  <c:v>9</c:v>
                </c:pt>
                <c:pt idx="10">
                  <c:v>10</c:v>
                </c:pt>
              </c:numCache>
            </c:numRef>
          </c:xVal>
          <c:yVal>
            <c:numRef>
              <c:f>'Activity Estimator'!$Z$7:$Z$17</c:f>
              <c:numCache>
                <c:formatCode>0</c:formatCode>
                <c:ptCount val="11"/>
                <c:pt idx="0">
                  <c:v>10</c:v>
                </c:pt>
                <c:pt idx="1">
                  <c:v>16</c:v>
                </c:pt>
                <c:pt idx="2">
                  <c:v>25.6</c:v>
                </c:pt>
                <c:pt idx="3">
                  <c:v>40.960000000000008</c:v>
                </c:pt>
                <c:pt idx="4">
                  <c:v>65.536000000000016</c:v>
                </c:pt>
                <c:pt idx="5">
                  <c:v>104.85760000000003</c:v>
                </c:pt>
                <c:pt idx="6">
                  <c:v>167.77216000000007</c:v>
                </c:pt>
                <c:pt idx="7">
                  <c:v>268.4354560000001</c:v>
                </c:pt>
                <c:pt idx="8">
                  <c:v>429.49672960000021</c:v>
                </c:pt>
                <c:pt idx="9">
                  <c:v>687.19476736000036</c:v>
                </c:pt>
                <c:pt idx="10">
                  <c:v>1099.5116277760005</c:v>
                </c:pt>
              </c:numCache>
            </c:numRef>
          </c:yVal>
          <c:smooth val="0"/>
          <c:extLst>
            <c:ext xmlns:c16="http://schemas.microsoft.com/office/drawing/2014/chart" uri="{C3380CC4-5D6E-409C-BE32-E72D297353CC}">
              <c16:uniqueId val="{00000002-6D64-433C-B12E-D406802B35C0}"/>
            </c:ext>
          </c:extLst>
        </c:ser>
        <c:dLbls>
          <c:showLegendKey val="0"/>
          <c:showVal val="0"/>
          <c:showCatName val="0"/>
          <c:showSerName val="0"/>
          <c:showPercent val="0"/>
          <c:showBubbleSize val="0"/>
        </c:dLbls>
        <c:axId val="2119286056"/>
        <c:axId val="2119280152"/>
      </c:scatterChart>
      <c:scatterChart>
        <c:scatterStyle val="lineMarker"/>
        <c:varyColors val="0"/>
        <c:ser>
          <c:idx val="3"/>
          <c:order val="3"/>
          <c:tx>
            <c:strRef>
              <c:f>'Activity Estimator'!$AA$6</c:f>
              <c:strCache>
                <c:ptCount val="1"/>
                <c:pt idx="0">
                  <c:v>NPA</c:v>
                </c:pt>
              </c:strCache>
            </c:strRef>
          </c:tx>
          <c:spPr>
            <a:ln w="12700" cap="flat" cmpd="sng" algn="ctr">
              <a:solidFill>
                <a:schemeClr val="accent6"/>
              </a:solidFill>
              <a:prstDash val="solid"/>
              <a:miter lim="800000"/>
            </a:ln>
            <a:effectLst/>
          </c:spPr>
          <c:marker>
            <c:spPr>
              <a:solidFill>
                <a:schemeClr val="lt1"/>
              </a:solidFill>
              <a:ln w="12700" cap="flat" cmpd="sng" algn="ctr">
                <a:solidFill>
                  <a:schemeClr val="accent6"/>
                </a:solidFill>
                <a:prstDash val="solid"/>
                <a:miter lim="800000"/>
              </a:ln>
              <a:effectLst/>
            </c:spPr>
          </c:marker>
          <c:xVal>
            <c:numRef>
              <c:f>'Activity Estimator'!$W$7:$W$17</c:f>
              <c:numCache>
                <c:formatCode>General</c:formatCode>
                <c:ptCount val="11"/>
                <c:pt idx="0">
                  <c:v>0</c:v>
                </c:pt>
                <c:pt idx="1">
                  <c:v>1</c:v>
                </c:pt>
                <c:pt idx="2">
                  <c:v>2</c:v>
                </c:pt>
                <c:pt idx="3">
                  <c:v>3</c:v>
                </c:pt>
                <c:pt idx="4">
                  <c:v>4</c:v>
                </c:pt>
                <c:pt idx="5">
                  <c:v>5</c:v>
                </c:pt>
                <c:pt idx="6">
                  <c:v>6</c:v>
                </c:pt>
                <c:pt idx="7">
                  <c:v>7</c:v>
                </c:pt>
                <c:pt idx="8">
                  <c:v>8</c:v>
                </c:pt>
                <c:pt idx="9">
                  <c:v>9</c:v>
                </c:pt>
                <c:pt idx="10">
                  <c:v>10</c:v>
                </c:pt>
              </c:numCache>
            </c:numRef>
          </c:xVal>
          <c:yVal>
            <c:numRef>
              <c:f>'Activity Estimator'!$AA$7:$AA$17</c:f>
              <c:numCache>
                <c:formatCode>General</c:formatCode>
                <c:ptCount val="11"/>
                <c:pt idx="0">
                  <c:v>8.487209151137268</c:v>
                </c:pt>
                <c:pt idx="1">
                  <c:v>7.9114702747656995</c:v>
                </c:pt>
                <c:pt idx="2">
                  <c:v>7.3663656038141641</c:v>
                </c:pt>
                <c:pt idx="3">
                  <c:v>6.8523557176684697</c:v>
                </c:pt>
                <c:pt idx="4">
                  <c:v>6.3692402549667264</c:v>
                </c:pt>
                <c:pt idx="5">
                  <c:v>5.9163535278653301</c:v>
                </c:pt>
                <c:pt idx="6">
                  <c:v>5.4927103262209132</c:v>
                </c:pt>
                <c:pt idx="7">
                  <c:v>5.0971144728229145</c:v>
                </c:pt>
                <c:pt idx="8">
                  <c:v>4.7282394006891773</c:v>
                </c:pt>
                <c:pt idx="9">
                  <c:v>4.3846876515410411</c:v>
                </c:pt>
                <c:pt idx="10">
                  <c:v>4.0650344635598614</c:v>
                </c:pt>
              </c:numCache>
            </c:numRef>
          </c:yVal>
          <c:smooth val="0"/>
          <c:extLst>
            <c:ext xmlns:c16="http://schemas.microsoft.com/office/drawing/2014/chart" uri="{C3380CC4-5D6E-409C-BE32-E72D297353CC}">
              <c16:uniqueId val="{00000000-210E-474A-91C3-1336D53F0C5E}"/>
            </c:ext>
          </c:extLst>
        </c:ser>
        <c:dLbls>
          <c:showLegendKey val="0"/>
          <c:showVal val="0"/>
          <c:showCatName val="0"/>
          <c:showSerName val="0"/>
          <c:showPercent val="0"/>
          <c:showBubbleSize val="0"/>
        </c:dLbls>
        <c:axId val="-2102435512"/>
        <c:axId val="-2102437672"/>
      </c:scatterChart>
      <c:valAx>
        <c:axId val="2119286056"/>
        <c:scaling>
          <c:orientation val="minMax"/>
          <c:max val="10"/>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19280152"/>
        <c:crosses val="autoZero"/>
        <c:crossBetween val="midCat"/>
      </c:valAx>
      <c:valAx>
        <c:axId val="211928015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vert="horz"/>
              <a:lstStyle/>
              <a:p>
                <a:pPr>
                  <a:defRPr/>
                </a:pPr>
                <a:r>
                  <a:rPr lang="en-US"/>
                  <a:t>ppm</a:t>
                </a:r>
              </a:p>
            </c:rich>
          </c:tx>
          <c:overlay val="0"/>
        </c:title>
        <c:numFmt formatCode="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19286056"/>
        <c:crosses val="autoZero"/>
        <c:crossBetween val="midCat"/>
      </c:valAx>
      <c:valAx>
        <c:axId val="-2102437672"/>
        <c:scaling>
          <c:orientation val="minMax"/>
        </c:scaling>
        <c:delete val="0"/>
        <c:axPos val="r"/>
        <c:title>
          <c:tx>
            <c:rich>
              <a:bodyPr rot="-5400000" vert="horz"/>
              <a:lstStyle/>
              <a:p>
                <a:pPr>
                  <a:defRPr/>
                </a:pPr>
                <a:r>
                  <a:rPr lang="en-US"/>
                  <a:t>NPA</a:t>
                </a:r>
              </a:p>
            </c:rich>
          </c:tx>
          <c:overlay val="0"/>
        </c:title>
        <c:numFmt formatCode="General" sourceLinked="1"/>
        <c:majorTickMark val="out"/>
        <c:minorTickMark val="none"/>
        <c:tickLblPos val="nextTo"/>
        <c:crossAx val="-2102435512"/>
        <c:crosses val="max"/>
        <c:crossBetween val="midCat"/>
      </c:valAx>
      <c:valAx>
        <c:axId val="-2102435512"/>
        <c:scaling>
          <c:orientation val="minMax"/>
        </c:scaling>
        <c:delete val="1"/>
        <c:axPos val="b"/>
        <c:numFmt formatCode="General" sourceLinked="1"/>
        <c:majorTickMark val="out"/>
        <c:minorTickMark val="none"/>
        <c:tickLblPos val="nextTo"/>
        <c:crossAx val="-2102437672"/>
        <c:crosses val="autoZero"/>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AU"/>
              <a:t>Storage</a:t>
            </a:r>
            <a:r>
              <a:rPr lang="en-AU" baseline="0"/>
              <a:t> temp: </a:t>
            </a:r>
            <a:r>
              <a:rPr lang="en-AU"/>
              <a:t>22 </a:t>
            </a:r>
            <a:r>
              <a:rPr lang="en-AU" baseline="30000"/>
              <a:t>o</a:t>
            </a:r>
            <a:r>
              <a:rPr lang="en-AU"/>
              <a:t>C;</a:t>
            </a:r>
            <a:r>
              <a:rPr lang="en-AU" baseline="0"/>
              <a:t> </a:t>
            </a:r>
            <a:r>
              <a:rPr lang="en-AU"/>
              <a:t> Storage</a:t>
            </a:r>
            <a:r>
              <a:rPr lang="en-AU" baseline="0"/>
              <a:t> time: </a:t>
            </a:r>
            <a:r>
              <a:rPr lang="en-AU"/>
              <a:t>Weeks</a:t>
            </a:r>
          </a:p>
        </c:rich>
      </c:tx>
      <c:overlay val="0"/>
      <c:spPr>
        <a:noFill/>
        <a:ln>
          <a:noFill/>
        </a:ln>
        <a:effectLst/>
      </c:spPr>
    </c:title>
    <c:autoTitleDeleted val="0"/>
    <c:plotArea>
      <c:layout>
        <c:manualLayout>
          <c:layoutTarget val="inner"/>
          <c:xMode val="edge"/>
          <c:yMode val="edge"/>
          <c:x val="6.4348352573332296E-2"/>
          <c:y val="8.68929335946758E-2"/>
          <c:w val="0.89372397148859295"/>
          <c:h val="0.77513689443844602"/>
        </c:manualLayout>
      </c:layout>
      <c:scatterChart>
        <c:scatterStyle val="lineMarker"/>
        <c:varyColors val="0"/>
        <c:ser>
          <c:idx val="0"/>
          <c:order val="0"/>
          <c:tx>
            <c:strRef>
              <c:f>'Activity Estimator'!$C$6</c:f>
              <c:strCache>
                <c:ptCount val="1"/>
                <c:pt idx="0">
                  <c:v>DHA</c:v>
                </c:pt>
              </c:strCache>
            </c:strRef>
          </c:tx>
          <c:spPr>
            <a:ln w="25400" cap="rnd">
              <a:noFill/>
              <a:round/>
            </a:ln>
            <a:effectLst/>
          </c:spPr>
          <c:marker>
            <c:symbol val="circle"/>
            <c:size val="5"/>
            <c:spPr>
              <a:solidFill>
                <a:schemeClr val="accent1"/>
              </a:solidFill>
              <a:ln w="9525">
                <a:solidFill>
                  <a:schemeClr val="accent1"/>
                </a:solidFill>
              </a:ln>
              <a:effectLst/>
            </c:spPr>
          </c:marker>
          <c:xVal>
            <c:numRef>
              <c:f>('Activity Estimator'!$B$7:$B$32,'Activity Estimator'!$G$7:$G$33)</c:f>
              <c:numCache>
                <c:formatCode>General</c:formatCode>
                <c:ptCount val="53"/>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numCache>
            </c:numRef>
          </c:xVal>
          <c:yVal>
            <c:numRef>
              <c:f>('Activity Estimator'!$C$7:$C$32,'Activity Estimator'!$H$7:$H$33)</c:f>
              <c:numCache>
                <c:formatCode>0</c:formatCode>
                <c:ptCount val="53"/>
                <c:pt idx="0">
                  <c:v>1000</c:v>
                </c:pt>
                <c:pt idx="1">
                  <c:v>992</c:v>
                </c:pt>
                <c:pt idx="2">
                  <c:v>984.06399999999996</c:v>
                </c:pt>
                <c:pt idx="3">
                  <c:v>976.19148799999994</c:v>
                </c:pt>
                <c:pt idx="4">
                  <c:v>968.38195609599995</c:v>
                </c:pt>
                <c:pt idx="5">
                  <c:v>960.63490044723198</c:v>
                </c:pt>
                <c:pt idx="6">
                  <c:v>952.94982124365413</c:v>
                </c:pt>
                <c:pt idx="7">
                  <c:v>945.32622267370493</c:v>
                </c:pt>
                <c:pt idx="8">
                  <c:v>937.76361289231534</c:v>
                </c:pt>
                <c:pt idx="9">
                  <c:v>930.26150398917684</c:v>
                </c:pt>
                <c:pt idx="10">
                  <c:v>922.81941195726347</c:v>
                </c:pt>
                <c:pt idx="11">
                  <c:v>915.43685666160536</c:v>
                </c:pt>
                <c:pt idx="12">
                  <c:v>908.11336180831256</c:v>
                </c:pt>
                <c:pt idx="13">
                  <c:v>900.84845491384601</c:v>
                </c:pt>
                <c:pt idx="14">
                  <c:v>893.64166727453528</c:v>
                </c:pt>
                <c:pt idx="15">
                  <c:v>886.49253393633899</c:v>
                </c:pt>
                <c:pt idx="16">
                  <c:v>879.40059366484832</c:v>
                </c:pt>
                <c:pt idx="17">
                  <c:v>872.36538891552948</c:v>
                </c:pt>
                <c:pt idx="18">
                  <c:v>865.38646580420527</c:v>
                </c:pt>
                <c:pt idx="19">
                  <c:v>858.46337407777162</c:v>
                </c:pt>
                <c:pt idx="20">
                  <c:v>851.59566708514944</c:v>
                </c:pt>
                <c:pt idx="21">
                  <c:v>844.78290174846825</c:v>
                </c:pt>
                <c:pt idx="22">
                  <c:v>838.02463853448046</c:v>
                </c:pt>
                <c:pt idx="23">
                  <c:v>831.32044142620464</c:v>
                </c:pt>
                <c:pt idx="24">
                  <c:v>824.66987789479504</c:v>
                </c:pt>
                <c:pt idx="25">
                  <c:v>818.0725188716367</c:v>
                </c:pt>
                <c:pt idx="26">
                  <c:v>811.52793872066366</c:v>
                </c:pt>
                <c:pt idx="27">
                  <c:v>805.03571521089839</c:v>
                </c:pt>
                <c:pt idx="28">
                  <c:v>798.59542948921114</c:v>
                </c:pt>
                <c:pt idx="29">
                  <c:v>792.20666605329745</c:v>
                </c:pt>
                <c:pt idx="30">
                  <c:v>785.86901272487103</c:v>
                </c:pt>
                <c:pt idx="31">
                  <c:v>779.58206062307204</c:v>
                </c:pt>
                <c:pt idx="32">
                  <c:v>773.34540413808747</c:v>
                </c:pt>
                <c:pt idx="33">
                  <c:v>767.1586409049828</c:v>
                </c:pt>
                <c:pt idx="34">
                  <c:v>761.02137177774296</c:v>
                </c:pt>
                <c:pt idx="35">
                  <c:v>754.933200803521</c:v>
                </c:pt>
                <c:pt idx="36">
                  <c:v>748.89373519709284</c:v>
                </c:pt>
                <c:pt idx="37">
                  <c:v>742.90258531551603</c:v>
                </c:pt>
                <c:pt idx="38">
                  <c:v>736.95936463299188</c:v>
                </c:pt>
                <c:pt idx="39">
                  <c:v>731.06368971592792</c:v>
                </c:pt>
                <c:pt idx="40">
                  <c:v>725.21518019820053</c:v>
                </c:pt>
                <c:pt idx="41">
                  <c:v>719.41345875661489</c:v>
                </c:pt>
                <c:pt idx="42">
                  <c:v>713.65815108656193</c:v>
                </c:pt>
                <c:pt idx="43">
                  <c:v>707.94888587786943</c:v>
                </c:pt>
                <c:pt idx="44">
                  <c:v>702.28529479084648</c:v>
                </c:pt>
                <c:pt idx="45">
                  <c:v>696.66701243251975</c:v>
                </c:pt>
                <c:pt idx="46">
                  <c:v>691.09367633305965</c:v>
                </c:pt>
                <c:pt idx="47">
                  <c:v>685.56492692239522</c:v>
                </c:pt>
                <c:pt idx="48">
                  <c:v>680.08040750701605</c:v>
                </c:pt>
                <c:pt idx="49">
                  <c:v>674.63976424695988</c:v>
                </c:pt>
                <c:pt idx="50">
                  <c:v>669.24264613298419</c:v>
                </c:pt>
                <c:pt idx="51">
                  <c:v>663.8887049639203</c:v>
                </c:pt>
                <c:pt idx="52">
                  <c:v>658.57759532420891</c:v>
                </c:pt>
              </c:numCache>
            </c:numRef>
          </c:yVal>
          <c:smooth val="0"/>
          <c:extLst>
            <c:ext xmlns:c16="http://schemas.microsoft.com/office/drawing/2014/chart" uri="{C3380CC4-5D6E-409C-BE32-E72D297353CC}">
              <c16:uniqueId val="{0000000A-E068-456B-A7A1-25229FE9C04F}"/>
            </c:ext>
          </c:extLst>
        </c:ser>
        <c:ser>
          <c:idx val="1"/>
          <c:order val="1"/>
          <c:tx>
            <c:strRef>
              <c:f>'Activity Estimator'!$D$6</c:f>
              <c:strCache>
                <c:ptCount val="1"/>
                <c:pt idx="0">
                  <c:v>MGO</c:v>
                </c:pt>
              </c:strCache>
            </c:strRef>
          </c:tx>
          <c:spPr>
            <a:ln w="25400" cap="rnd">
              <a:noFill/>
              <a:round/>
            </a:ln>
            <a:effectLst/>
          </c:spPr>
          <c:marker>
            <c:symbol val="circle"/>
            <c:size val="5"/>
            <c:spPr>
              <a:solidFill>
                <a:srgbClr val="FFC000"/>
              </a:solidFill>
              <a:ln w="9525">
                <a:solidFill>
                  <a:schemeClr val="accent2"/>
                </a:solidFill>
              </a:ln>
              <a:effectLst/>
            </c:spPr>
          </c:marker>
          <c:xVal>
            <c:numRef>
              <c:f>('Activity Estimator'!$B$7:$B$32,'Activity Estimator'!$G$7:$G$33)</c:f>
              <c:numCache>
                <c:formatCode>General</c:formatCode>
                <c:ptCount val="53"/>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numCache>
            </c:numRef>
          </c:xVal>
          <c:yVal>
            <c:numRef>
              <c:f>('Activity Estimator'!$D$7:$D$32,'Activity Estimator'!$I$7:$I$33)</c:f>
              <c:numCache>
                <c:formatCode>0</c:formatCode>
                <c:ptCount val="53"/>
                <c:pt idx="0">
                  <c:v>200</c:v>
                </c:pt>
                <c:pt idx="1">
                  <c:v>203.2</c:v>
                </c:pt>
                <c:pt idx="2">
                  <c:v>206.3648</c:v>
                </c:pt>
                <c:pt idx="3">
                  <c:v>209.4947008</c:v>
                </c:pt>
                <c:pt idx="4">
                  <c:v>212.59000075520001</c:v>
                </c:pt>
                <c:pt idx="5">
                  <c:v>215.6509957956352</c:v>
                </c:pt>
                <c:pt idx="6">
                  <c:v>218.67797944565396</c:v>
                </c:pt>
                <c:pt idx="7">
                  <c:v>221.67124284323978</c:v>
                </c:pt>
                <c:pt idx="8">
                  <c:v>224.6310747591786</c:v>
                </c:pt>
                <c:pt idx="9">
                  <c:v>227.55776161607258</c:v>
                </c:pt>
                <c:pt idx="10">
                  <c:v>230.45158750720145</c:v>
                </c:pt>
                <c:pt idx="11">
                  <c:v>233.31283421523318</c:v>
                </c:pt>
                <c:pt idx="12">
                  <c:v>236.14178123078449</c:v>
                </c:pt>
                <c:pt idx="13">
                  <c:v>238.93870577083285</c:v>
                </c:pt>
                <c:pt idx="14">
                  <c:v>241.70388279698102</c:v>
                </c:pt>
                <c:pt idx="15">
                  <c:v>244.43758503357537</c:v>
                </c:pt>
                <c:pt idx="16">
                  <c:v>247.14008298567902</c:v>
                </c:pt>
                <c:pt idx="17">
                  <c:v>249.81164495690112</c:v>
                </c:pt>
                <c:pt idx="18">
                  <c:v>252.4525370670832</c:v>
                </c:pt>
                <c:pt idx="19">
                  <c:v>255.06302326984417</c:v>
                </c:pt>
                <c:pt idx="20">
                  <c:v>257.64336536998445</c:v>
                </c:pt>
                <c:pt idx="21">
                  <c:v>260.19382304075106</c:v>
                </c:pt>
                <c:pt idx="22">
                  <c:v>262.7146538409641</c:v>
                </c:pt>
                <c:pt idx="23">
                  <c:v>265.20611323200632</c:v>
                </c:pt>
                <c:pt idx="24">
                  <c:v>267.66845459467663</c:v>
                </c:pt>
                <c:pt idx="25">
                  <c:v>270.10192924590854</c:v>
                </c:pt>
                <c:pt idx="26">
                  <c:v>272.50678645535464</c:v>
                </c:pt>
                <c:pt idx="27">
                  <c:v>274.88327346183831</c:v>
                </c:pt>
                <c:pt idx="28">
                  <c:v>277.23163548967392</c:v>
                </c:pt>
                <c:pt idx="29">
                  <c:v>279.55211576485573</c:v>
                </c:pt>
                <c:pt idx="30">
                  <c:v>281.84495553111793</c:v>
                </c:pt>
                <c:pt idx="31">
                  <c:v>284.11039406586525</c:v>
                </c:pt>
                <c:pt idx="32">
                  <c:v>286.34866869597658</c:v>
                </c:pt>
                <c:pt idx="33">
                  <c:v>288.5600148134817</c:v>
                </c:pt>
                <c:pt idx="34">
                  <c:v>290.74466589111267</c:v>
                </c:pt>
                <c:pt idx="35">
                  <c:v>292.90285349773035</c:v>
                </c:pt>
                <c:pt idx="36">
                  <c:v>295.03480731362754</c:v>
                </c:pt>
                <c:pt idx="37">
                  <c:v>297.14075514570982</c:v>
                </c:pt>
                <c:pt idx="38">
                  <c:v>299.2209229425543</c:v>
                </c:pt>
                <c:pt idx="39">
                  <c:v>301.27553480934796</c:v>
                </c:pt>
                <c:pt idx="40">
                  <c:v>303.30481302270658</c:v>
                </c:pt>
                <c:pt idx="41">
                  <c:v>305.30897804537466</c:v>
                </c:pt>
                <c:pt idx="42">
                  <c:v>307.28824854080773</c:v>
                </c:pt>
                <c:pt idx="43">
                  <c:v>309.24284138763772</c:v>
                </c:pt>
                <c:pt idx="44">
                  <c:v>311.17297169402281</c:v>
                </c:pt>
                <c:pt idx="45">
                  <c:v>313.0788528118818</c:v>
                </c:pt>
                <c:pt idx="46">
                  <c:v>314.96069635101509</c:v>
                </c:pt>
                <c:pt idx="47">
                  <c:v>316.81871219311205</c:v>
                </c:pt>
                <c:pt idx="48">
                  <c:v>318.65310850564646</c:v>
                </c:pt>
                <c:pt idx="49">
                  <c:v>320.46409175566043</c:v>
                </c:pt>
                <c:pt idx="50">
                  <c:v>322.25186672343818</c:v>
                </c:pt>
                <c:pt idx="51">
                  <c:v>324.01663651607009</c:v>
                </c:pt>
                <c:pt idx="52">
                  <c:v>325.75860258090808</c:v>
                </c:pt>
              </c:numCache>
            </c:numRef>
          </c:yVal>
          <c:smooth val="0"/>
          <c:extLst>
            <c:ext xmlns:c16="http://schemas.microsoft.com/office/drawing/2014/chart" uri="{C3380CC4-5D6E-409C-BE32-E72D297353CC}">
              <c16:uniqueId val="{0000000B-E068-456B-A7A1-25229FE9C04F}"/>
            </c:ext>
          </c:extLst>
        </c:ser>
        <c:ser>
          <c:idx val="2"/>
          <c:order val="2"/>
          <c:tx>
            <c:strRef>
              <c:f>'Activity Estimator'!$E$6</c:f>
              <c:strCache>
                <c:ptCount val="1"/>
                <c:pt idx="0">
                  <c:v>HMF</c:v>
                </c:pt>
              </c:strCache>
            </c:strRef>
          </c:tx>
          <c:spPr>
            <a:ln w="25400" cap="rnd">
              <a:noFill/>
              <a:round/>
            </a:ln>
            <a:effectLst/>
          </c:spPr>
          <c:marker>
            <c:symbol val="circle"/>
            <c:size val="5"/>
            <c:spPr>
              <a:solidFill>
                <a:schemeClr val="accent3"/>
              </a:solidFill>
              <a:ln w="9525">
                <a:solidFill>
                  <a:schemeClr val="accent3"/>
                </a:solidFill>
              </a:ln>
              <a:effectLst/>
            </c:spPr>
          </c:marker>
          <c:xVal>
            <c:numRef>
              <c:f>('Activity Estimator'!$B$7:$B$32,'Activity Estimator'!$G$7:$G$33)</c:f>
              <c:numCache>
                <c:formatCode>General</c:formatCode>
                <c:ptCount val="53"/>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numCache>
            </c:numRef>
          </c:xVal>
          <c:yVal>
            <c:numRef>
              <c:f>('Activity Estimator'!$E$7:$E$32,'Activity Estimator'!$J$7:$J$33)</c:f>
              <c:numCache>
                <c:formatCode>0</c:formatCode>
                <c:ptCount val="53"/>
                <c:pt idx="0" formatCode="General">
                  <c:v>10</c:v>
                </c:pt>
                <c:pt idx="1">
                  <c:v>10.3</c:v>
                </c:pt>
                <c:pt idx="2">
                  <c:v>10.600000000000001</c:v>
                </c:pt>
                <c:pt idx="3">
                  <c:v>10.900000000000002</c:v>
                </c:pt>
                <c:pt idx="4">
                  <c:v>11.200000000000003</c:v>
                </c:pt>
                <c:pt idx="5">
                  <c:v>11.500000000000004</c:v>
                </c:pt>
                <c:pt idx="6">
                  <c:v>11.800000000000004</c:v>
                </c:pt>
                <c:pt idx="7">
                  <c:v>12.100000000000005</c:v>
                </c:pt>
                <c:pt idx="8">
                  <c:v>12.400000000000006</c:v>
                </c:pt>
                <c:pt idx="9">
                  <c:v>12.700000000000006</c:v>
                </c:pt>
                <c:pt idx="10">
                  <c:v>13.000000000000007</c:v>
                </c:pt>
                <c:pt idx="11">
                  <c:v>13.300000000000008</c:v>
                </c:pt>
                <c:pt idx="12">
                  <c:v>13.600000000000009</c:v>
                </c:pt>
                <c:pt idx="13">
                  <c:v>13.900000000000009</c:v>
                </c:pt>
                <c:pt idx="14">
                  <c:v>14.20000000000001</c:v>
                </c:pt>
                <c:pt idx="15">
                  <c:v>14.500000000000011</c:v>
                </c:pt>
                <c:pt idx="16">
                  <c:v>14.800000000000011</c:v>
                </c:pt>
                <c:pt idx="17">
                  <c:v>15.100000000000012</c:v>
                </c:pt>
                <c:pt idx="18">
                  <c:v>15.400000000000013</c:v>
                </c:pt>
                <c:pt idx="19">
                  <c:v>15.700000000000014</c:v>
                </c:pt>
                <c:pt idx="20">
                  <c:v>16.000000000000014</c:v>
                </c:pt>
                <c:pt idx="21">
                  <c:v>16.300000000000015</c:v>
                </c:pt>
                <c:pt idx="22">
                  <c:v>16.600000000000016</c:v>
                </c:pt>
                <c:pt idx="23">
                  <c:v>16.900000000000016</c:v>
                </c:pt>
                <c:pt idx="24">
                  <c:v>17.200000000000017</c:v>
                </c:pt>
                <c:pt idx="25">
                  <c:v>17.500000000000018</c:v>
                </c:pt>
                <c:pt idx="26">
                  <c:v>17.800000000000018</c:v>
                </c:pt>
                <c:pt idx="27">
                  <c:v>18.100000000000019</c:v>
                </c:pt>
                <c:pt idx="28">
                  <c:v>18.40000000000002</c:v>
                </c:pt>
                <c:pt idx="29">
                  <c:v>18.700000000000021</c:v>
                </c:pt>
                <c:pt idx="30">
                  <c:v>19.000000000000021</c:v>
                </c:pt>
                <c:pt idx="31">
                  <c:v>19.300000000000022</c:v>
                </c:pt>
                <c:pt idx="32">
                  <c:v>19.600000000000023</c:v>
                </c:pt>
                <c:pt idx="33">
                  <c:v>19.900000000000023</c:v>
                </c:pt>
                <c:pt idx="34">
                  <c:v>20.200000000000024</c:v>
                </c:pt>
                <c:pt idx="35">
                  <c:v>20.500000000000025</c:v>
                </c:pt>
                <c:pt idx="36">
                  <c:v>20.800000000000026</c:v>
                </c:pt>
                <c:pt idx="37">
                  <c:v>21.100000000000026</c:v>
                </c:pt>
                <c:pt idx="38">
                  <c:v>21.400000000000027</c:v>
                </c:pt>
                <c:pt idx="39">
                  <c:v>21.700000000000028</c:v>
                </c:pt>
                <c:pt idx="40">
                  <c:v>22.000000000000028</c:v>
                </c:pt>
                <c:pt idx="41">
                  <c:v>22.300000000000029</c:v>
                </c:pt>
                <c:pt idx="42">
                  <c:v>22.60000000000003</c:v>
                </c:pt>
                <c:pt idx="43">
                  <c:v>22.900000000000031</c:v>
                </c:pt>
                <c:pt idx="44">
                  <c:v>23.200000000000031</c:v>
                </c:pt>
                <c:pt idx="45">
                  <c:v>23.500000000000032</c:v>
                </c:pt>
                <c:pt idx="46">
                  <c:v>23.800000000000033</c:v>
                </c:pt>
                <c:pt idx="47">
                  <c:v>24.100000000000033</c:v>
                </c:pt>
                <c:pt idx="48">
                  <c:v>24.400000000000034</c:v>
                </c:pt>
                <c:pt idx="49">
                  <c:v>24.700000000000035</c:v>
                </c:pt>
                <c:pt idx="50">
                  <c:v>25.000000000000036</c:v>
                </c:pt>
                <c:pt idx="51">
                  <c:v>25.300000000000036</c:v>
                </c:pt>
                <c:pt idx="52">
                  <c:v>25.600000000000037</c:v>
                </c:pt>
              </c:numCache>
            </c:numRef>
          </c:yVal>
          <c:smooth val="0"/>
          <c:extLst>
            <c:ext xmlns:c16="http://schemas.microsoft.com/office/drawing/2014/chart" uri="{C3380CC4-5D6E-409C-BE32-E72D297353CC}">
              <c16:uniqueId val="{0000000C-E068-456B-A7A1-25229FE9C04F}"/>
            </c:ext>
          </c:extLst>
        </c:ser>
        <c:dLbls>
          <c:showLegendKey val="0"/>
          <c:showVal val="0"/>
          <c:showCatName val="0"/>
          <c:showSerName val="0"/>
          <c:showPercent val="0"/>
          <c:showBubbleSize val="0"/>
        </c:dLbls>
        <c:axId val="2119227800"/>
        <c:axId val="2119220648"/>
      </c:scatterChart>
      <c:scatterChart>
        <c:scatterStyle val="lineMarker"/>
        <c:varyColors val="0"/>
        <c:ser>
          <c:idx val="3"/>
          <c:order val="3"/>
          <c:tx>
            <c:strRef>
              <c:f>'Activity Estimator'!$F$6</c:f>
              <c:strCache>
                <c:ptCount val="1"/>
                <c:pt idx="0">
                  <c:v>NPA</c:v>
                </c:pt>
              </c:strCache>
            </c:strRef>
          </c:tx>
          <c:spPr>
            <a:ln w="12700" cap="flat" cmpd="sng" algn="ctr">
              <a:solidFill>
                <a:schemeClr val="accent6"/>
              </a:solidFill>
              <a:prstDash val="solid"/>
              <a:miter lim="800000"/>
            </a:ln>
            <a:effectLst/>
          </c:spPr>
          <c:marker>
            <c:spPr>
              <a:solidFill>
                <a:schemeClr val="lt1"/>
              </a:solidFill>
              <a:ln w="12700" cap="flat" cmpd="sng" algn="ctr">
                <a:solidFill>
                  <a:schemeClr val="accent6"/>
                </a:solidFill>
                <a:prstDash val="solid"/>
                <a:miter lim="800000"/>
              </a:ln>
              <a:effectLst/>
            </c:spPr>
          </c:marker>
          <c:xVal>
            <c:numRef>
              <c:f>('Activity Estimator'!$B$7:$B$32,'Activity Estimator'!$G$7:$G$33)</c:f>
              <c:numCache>
                <c:formatCode>General</c:formatCode>
                <c:ptCount val="53"/>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numCache>
            </c:numRef>
          </c:xVal>
          <c:yVal>
            <c:numRef>
              <c:f>('Activity Estimator'!$F$7:$F$32,'Activity Estimator'!$K$7:$K$33)</c:f>
              <c:numCache>
                <c:formatCode>General</c:formatCode>
                <c:ptCount val="53"/>
                <c:pt idx="0">
                  <c:v>8.487209151137268</c:v>
                </c:pt>
                <c:pt idx="1">
                  <c:v>8.568808395659012</c:v>
                </c:pt>
                <c:pt idx="2">
                  <c:v>8.6490095286215123</c:v>
                </c:pt>
                <c:pt idx="3">
                  <c:v>8.7278471711612173</c:v>
                </c:pt>
                <c:pt idx="4">
                  <c:v>8.8053544620506941</c:v>
                </c:pt>
                <c:pt idx="5">
                  <c:v>8.8815631509736992</c:v>
                </c:pt>
                <c:pt idx="6">
                  <c:v>8.9565036841901016</c:v>
                </c:pt>
                <c:pt idx="7">
                  <c:v>9.0302052833444044</c:v>
                </c:pt>
                <c:pt idx="8">
                  <c:v>9.102696018084643</c:v>
                </c:pt>
                <c:pt idx="9">
                  <c:v>9.1740028730823528</c:v>
                </c:pt>
                <c:pt idx="10">
                  <c:v>9.2441518099786908</c:v>
                </c:pt>
                <c:pt idx="11">
                  <c:v>9.3131678247240508</c:v>
                </c:pt>
                <c:pt idx="12">
                  <c:v>9.3810750007281509</c:v>
                </c:pt>
                <c:pt idx="13">
                  <c:v>9.4478965581934933</c:v>
                </c:pt>
                <c:pt idx="14">
                  <c:v>9.5136548999661397</c:v>
                </c:pt>
                <c:pt idx="15">
                  <c:v>9.5783716542035293</c:v>
                </c:pt>
                <c:pt idx="16">
                  <c:v>9.6420677141289612</c:v>
                </c:pt>
                <c:pt idx="17">
                  <c:v>9.7047632751154254</c:v>
                </c:pt>
                <c:pt idx="18">
                  <c:v>9.7664778693178338</c:v>
                </c:pt>
                <c:pt idx="19">
                  <c:v>9.8272303980517695</c:v>
                </c:pt>
                <c:pt idx="20">
                  <c:v>9.887039162097766</c:v>
                </c:pt>
                <c:pt idx="21">
                  <c:v>9.9459218900938229</c:v>
                </c:pt>
                <c:pt idx="22">
                  <c:v>10.003895765163549</c:v>
                </c:pt>
                <c:pt idx="23">
                  <c:v>10.060977449914187</c:v>
                </c:pt>
                <c:pt idx="24">
                  <c:v>10.117183109926728</c:v>
                </c:pt>
                <c:pt idx="25">
                  <c:v>10.172528435849499</c:v>
                </c:pt>
                <c:pt idx="26">
                  <c:v>10.227028664196938</c:v>
                </c:pt>
                <c:pt idx="27">
                  <c:v>10.280698596946749</c:v>
                </c:pt>
                <c:pt idx="28">
                  <c:v>10.333552620020388</c:v>
                </c:pt>
                <c:pt idx="29">
                  <c:v>10.385604720725134</c:v>
                </c:pt>
                <c:pt idx="30">
                  <c:v>10.436868504229263</c:v>
                </c:pt>
                <c:pt idx="31">
                  <c:v>10.487357209136267</c:v>
                </c:pt>
                <c:pt idx="32">
                  <c:v>10.537083722218538</c:v>
                </c:pt>
                <c:pt idx="33">
                  <c:v>10.586060592366419</c:v>
                </c:pt>
                <c:pt idx="34">
                  <c:v>10.634300043803869</c:v>
                </c:pt>
                <c:pt idx="35">
                  <c:v>10.681813988618316</c:v>
                </c:pt>
                <c:pt idx="36">
                  <c:v>10.728614038648377</c:v>
                </c:pt>
                <c:pt idx="37">
                  <c:v>10.774711516770163</c:v>
                </c:pt>
                <c:pt idx="38">
                  <c:v>10.820117467619371</c:v>
                </c:pt>
                <c:pt idx="39">
                  <c:v>10.864842667784188</c:v>
                </c:pt>
                <c:pt idx="40">
                  <c:v>10.90889763550112</c:v>
                </c:pt>
                <c:pt idx="41">
                  <c:v>10.952292639883533</c:v>
                </c:pt>
                <c:pt idx="42">
                  <c:v>10.995037709710921</c:v>
                </c:pt>
                <c:pt idx="43">
                  <c:v>11.037142641804511</c:v>
                </c:pt>
                <c:pt idx="44">
                  <c:v>11.078617009013376</c:v>
                </c:pt>
                <c:pt idx="45">
                  <c:v>11.119470167833379</c:v>
                </c:pt>
                <c:pt idx="46">
                  <c:v>11.15971126567983</c:v>
                </c:pt>
                <c:pt idx="47">
                  <c:v>11.199349247833345</c:v>
                </c:pt>
                <c:pt idx="48">
                  <c:v>11.238392864076987</c:v>
                </c:pt>
                <c:pt idx="49">
                  <c:v>11.276850675041841</c:v>
                </c:pt>
                <c:pt idx="50">
                  <c:v>11.314731058276639</c:v>
                </c:pt>
                <c:pt idx="51">
                  <c:v>11.352042214056588</c:v>
                </c:pt>
                <c:pt idx="52">
                  <c:v>11.388792170944985</c:v>
                </c:pt>
              </c:numCache>
            </c:numRef>
          </c:yVal>
          <c:smooth val="0"/>
          <c:extLst>
            <c:ext xmlns:c16="http://schemas.microsoft.com/office/drawing/2014/chart" uri="{C3380CC4-5D6E-409C-BE32-E72D297353CC}">
              <c16:uniqueId val="{00000000-8740-4E5A-82C9-EE7FCC5380F3}"/>
            </c:ext>
          </c:extLst>
        </c:ser>
        <c:dLbls>
          <c:showLegendKey val="0"/>
          <c:showVal val="0"/>
          <c:showCatName val="0"/>
          <c:showSerName val="0"/>
          <c:showPercent val="0"/>
          <c:showBubbleSize val="0"/>
        </c:dLbls>
        <c:axId val="-2105264744"/>
        <c:axId val="-2113001768"/>
      </c:scatterChart>
      <c:valAx>
        <c:axId val="2119227800"/>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19220648"/>
        <c:crosses val="autoZero"/>
        <c:crossBetween val="midCat"/>
      </c:valAx>
      <c:valAx>
        <c:axId val="211922064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vert="horz"/>
              <a:lstStyle/>
              <a:p>
                <a:pPr>
                  <a:defRPr/>
                </a:pPr>
                <a:r>
                  <a:rPr lang="en-US"/>
                  <a:t>ppm</a:t>
                </a:r>
              </a:p>
              <a:p>
                <a:pPr>
                  <a:defRPr/>
                </a:pPr>
                <a:endParaRPr lang="en-US"/>
              </a:p>
            </c:rich>
          </c:tx>
          <c:overlay val="0"/>
        </c:title>
        <c:numFmt formatCode="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19227800"/>
        <c:crosses val="autoZero"/>
        <c:crossBetween val="midCat"/>
      </c:valAx>
      <c:valAx>
        <c:axId val="-2113001768"/>
        <c:scaling>
          <c:orientation val="minMax"/>
        </c:scaling>
        <c:delete val="0"/>
        <c:axPos val="r"/>
        <c:title>
          <c:tx>
            <c:rich>
              <a:bodyPr rot="-5400000" vert="horz"/>
              <a:lstStyle/>
              <a:p>
                <a:pPr>
                  <a:defRPr/>
                </a:pPr>
                <a:r>
                  <a:rPr lang="en-US"/>
                  <a:t>NPA</a:t>
                </a:r>
              </a:p>
            </c:rich>
          </c:tx>
          <c:overlay val="0"/>
        </c:title>
        <c:numFmt formatCode="General" sourceLinked="1"/>
        <c:majorTickMark val="out"/>
        <c:minorTickMark val="none"/>
        <c:tickLblPos val="nextTo"/>
        <c:crossAx val="-2105264744"/>
        <c:crosses val="max"/>
        <c:crossBetween val="midCat"/>
      </c:valAx>
      <c:valAx>
        <c:axId val="-2105264744"/>
        <c:scaling>
          <c:orientation val="minMax"/>
        </c:scaling>
        <c:delete val="1"/>
        <c:axPos val="b"/>
        <c:numFmt formatCode="General" sourceLinked="1"/>
        <c:majorTickMark val="out"/>
        <c:minorTickMark val="none"/>
        <c:tickLblPos val="nextTo"/>
        <c:crossAx val="-2113001768"/>
        <c:crosses val="autoZero"/>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1</xdr:col>
      <xdr:colOff>28575</xdr:colOff>
      <xdr:row>0</xdr:row>
      <xdr:rowOff>28575</xdr:rowOff>
    </xdr:from>
    <xdr:to>
      <xdr:col>3</xdr:col>
      <xdr:colOff>504825</xdr:colOff>
      <xdr:row>0</xdr:row>
      <xdr:rowOff>652145</xdr:rowOff>
    </xdr:to>
    <xdr:pic>
      <xdr:nvPicPr>
        <xdr:cNvPr id="3" name="Picture 2">
          <a:extLst>
            <a:ext uri="{FF2B5EF4-FFF2-40B4-BE49-F238E27FC236}">
              <a16:creationId xmlns:a16="http://schemas.microsoft.com/office/drawing/2014/main" id="{1D853F07-4277-442F-8F11-75AC8BF9F25E}"/>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8175" y="28575"/>
          <a:ext cx="1695450" cy="623570"/>
        </a:xfrm>
        <a:prstGeom prst="rect">
          <a:avLst/>
        </a:prstGeom>
        <a:noFill/>
        <a:ln>
          <a:noFill/>
        </a:ln>
      </xdr:spPr>
    </xdr:pic>
    <xdr:clientData/>
  </xdr:twoCellAnchor>
  <xdr:twoCellAnchor>
    <xdr:from>
      <xdr:col>8</xdr:col>
      <xdr:colOff>257175</xdr:colOff>
      <xdr:row>0</xdr:row>
      <xdr:rowOff>95250</xdr:rowOff>
    </xdr:from>
    <xdr:to>
      <xdr:col>11</xdr:col>
      <xdr:colOff>283209</xdr:colOff>
      <xdr:row>0</xdr:row>
      <xdr:rowOff>495300</xdr:rowOff>
    </xdr:to>
    <xdr:grpSp>
      <xdr:nvGrpSpPr>
        <xdr:cNvPr id="4" name="Group 3">
          <a:extLst>
            <a:ext uri="{FF2B5EF4-FFF2-40B4-BE49-F238E27FC236}">
              <a16:creationId xmlns:a16="http://schemas.microsoft.com/office/drawing/2014/main" id="{5EE4B27B-21BA-4027-B84B-7D925175E6B3}"/>
            </a:ext>
          </a:extLst>
        </xdr:cNvPr>
        <xdr:cNvGrpSpPr/>
      </xdr:nvGrpSpPr>
      <xdr:grpSpPr>
        <a:xfrm>
          <a:off x="4981575" y="95250"/>
          <a:ext cx="1797684" cy="400050"/>
          <a:chOff x="0" y="0"/>
          <a:chExt cx="2054860" cy="467995"/>
        </a:xfrm>
      </xdr:grpSpPr>
      <xdr:pic>
        <xdr:nvPicPr>
          <xdr:cNvPr id="5" name="Picture 4" descr="C:\Users\simon\AppData\Local\Microsoft\Windows\INetCache\Content.Word\crc-hbp-v1-onwhite.jpg">
            <a:extLst>
              <a:ext uri="{FF2B5EF4-FFF2-40B4-BE49-F238E27FC236}">
                <a16:creationId xmlns:a16="http://schemas.microsoft.com/office/drawing/2014/main" id="{162A0DA5-587A-4323-B70D-52C87BC92B69}"/>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b="23715"/>
          <a:stretch/>
        </xdr:blipFill>
        <xdr:spPr bwMode="auto">
          <a:xfrm>
            <a:off x="0" y="0"/>
            <a:ext cx="515620" cy="467995"/>
          </a:xfrm>
          <a:prstGeom prst="rect">
            <a:avLst/>
          </a:prstGeom>
          <a:noFill/>
          <a:ln>
            <a:noFill/>
          </a:ln>
          <a:extLst>
            <a:ext uri="{53640926-AAD7-44d8-BBD7-CCE9431645EC}">
              <a14:shadowObscured xmlns:a14="http://schemas.microsoft.com/office/drawing/2010/main" xmlns=""/>
            </a:ext>
          </a:extLst>
        </xdr:spPr>
      </xdr:pic>
      <xdr:pic>
        <xdr:nvPicPr>
          <xdr:cNvPr id="6" name="Picture 5" descr="C:\Users\simon\AppData\Local\Microsoft\Windows\INetCache\Content.Word\crc-hbp-v1-onwhite.jpg">
            <a:extLst>
              <a:ext uri="{FF2B5EF4-FFF2-40B4-BE49-F238E27FC236}">
                <a16:creationId xmlns:a16="http://schemas.microsoft.com/office/drawing/2014/main" id="{0516B7C0-1452-4448-A46F-70C6E2DE99F5}"/>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1925" t="75903" r="12553" b="5132"/>
          <a:stretch/>
        </xdr:blipFill>
        <xdr:spPr bwMode="auto">
          <a:xfrm>
            <a:off x="485775" y="0"/>
            <a:ext cx="1569085" cy="467995"/>
          </a:xfrm>
          <a:prstGeom prst="rect">
            <a:avLst/>
          </a:prstGeom>
          <a:noFill/>
          <a:ln>
            <a:noFill/>
          </a:ln>
          <a:extLst>
            <a:ext uri="{53640926-AAD7-44d8-BBD7-CCE9431645EC}">
              <a14:shadowObscured xmlns:a14="http://schemas.microsoft.com/office/drawing/2010/main" xmlns=""/>
            </a:ext>
          </a:extLst>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104774</xdr:colOff>
      <xdr:row>34</xdr:row>
      <xdr:rowOff>155574</xdr:rowOff>
    </xdr:from>
    <xdr:to>
      <xdr:col>21</xdr:col>
      <xdr:colOff>361949</xdr:colOff>
      <xdr:row>57</xdr:row>
      <xdr:rowOff>126999</xdr:rowOff>
    </xdr:to>
    <xdr:graphicFrame macro="">
      <xdr:nvGraphicFramePr>
        <xdr:cNvPr id="4" name="Chart 3">
          <a:extLst>
            <a:ext uri="{FF2B5EF4-FFF2-40B4-BE49-F238E27FC236}">
              <a16:creationId xmlns:a16="http://schemas.microsoft.com/office/drawing/2014/main" id="{EDDF2551-0522-40C1-94C5-91E243F1F77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22</xdr:col>
      <xdr:colOff>71436</xdr:colOff>
      <xdr:row>34</xdr:row>
      <xdr:rowOff>127000</xdr:rowOff>
    </xdr:from>
    <xdr:to>
      <xdr:col>31</xdr:col>
      <xdr:colOff>362857</xdr:colOff>
      <xdr:row>57</xdr:row>
      <xdr:rowOff>146050</xdr:rowOff>
    </xdr:to>
    <xdr:graphicFrame macro="">
      <xdr:nvGraphicFramePr>
        <xdr:cNvPr id="5" name="Chart 4">
          <a:extLst>
            <a:ext uri="{FF2B5EF4-FFF2-40B4-BE49-F238E27FC236}">
              <a16:creationId xmlns:a16="http://schemas.microsoft.com/office/drawing/2014/main" id="{11FA36CB-7DC8-4345-B7E7-4326C37AAA2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160733</xdr:colOff>
      <xdr:row>34</xdr:row>
      <xdr:rowOff>178593</xdr:rowOff>
    </xdr:from>
    <xdr:to>
      <xdr:col>10</xdr:col>
      <xdr:colOff>321468</xdr:colOff>
      <xdr:row>58</xdr:row>
      <xdr:rowOff>11907</xdr:rowOff>
    </xdr:to>
    <xdr:graphicFrame macro="">
      <xdr:nvGraphicFramePr>
        <xdr:cNvPr id="2" name="Chart 1">
          <a:extLst>
            <a:ext uri="{FF2B5EF4-FFF2-40B4-BE49-F238E27FC236}">
              <a16:creationId xmlns:a16="http://schemas.microsoft.com/office/drawing/2014/main" id="{9D85AE81-588D-4A41-9C72-03A47E87A64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L14"/>
  <sheetViews>
    <sheetView view="pageBreakPreview" zoomScaleSheetLayoutView="100" workbookViewId="0">
      <selection activeCell="B6" sqref="B6:L6"/>
    </sheetView>
  </sheetViews>
  <sheetFormatPr defaultColWidth="8.85546875" defaultRowHeight="15" x14ac:dyDescent="0.25"/>
  <sheetData>
    <row r="1" spans="2:12" ht="54.75" customHeight="1" x14ac:dyDescent="0.25">
      <c r="B1" s="27"/>
      <c r="C1" s="27"/>
      <c r="D1" s="27"/>
      <c r="I1" s="27"/>
      <c r="J1" s="27"/>
      <c r="K1" s="27"/>
      <c r="L1" s="27"/>
    </row>
    <row r="2" spans="2:12" ht="21" x14ac:dyDescent="0.25">
      <c r="B2" s="28" t="s">
        <v>7</v>
      </c>
      <c r="C2" s="28"/>
      <c r="D2" s="28"/>
      <c r="E2" s="28"/>
      <c r="F2" s="28"/>
      <c r="G2" s="28"/>
      <c r="H2" s="28"/>
      <c r="I2" s="28"/>
      <c r="J2" s="28"/>
      <c r="K2" s="28"/>
      <c r="L2" s="28"/>
    </row>
    <row r="3" spans="2:12" ht="8.25" customHeight="1" x14ac:dyDescent="0.25"/>
    <row r="4" spans="2:12" ht="57" customHeight="1" x14ac:dyDescent="0.3">
      <c r="B4" s="25" t="s">
        <v>8</v>
      </c>
      <c r="C4" s="25"/>
      <c r="D4" s="25"/>
      <c r="E4" s="25"/>
      <c r="F4" s="25"/>
      <c r="G4" s="25"/>
      <c r="H4" s="25"/>
      <c r="I4" s="25"/>
      <c r="J4" s="25"/>
      <c r="K4" s="25"/>
      <c r="L4" s="25"/>
    </row>
    <row r="5" spans="2:12" ht="7.5" customHeight="1" x14ac:dyDescent="0.25"/>
    <row r="6" spans="2:12" ht="213.75" customHeight="1" x14ac:dyDescent="0.3">
      <c r="B6" s="25" t="s">
        <v>19</v>
      </c>
      <c r="C6" s="25"/>
      <c r="D6" s="25"/>
      <c r="E6" s="25"/>
      <c r="F6" s="25"/>
      <c r="G6" s="25"/>
      <c r="H6" s="25"/>
      <c r="I6" s="25"/>
      <c r="J6" s="25"/>
      <c r="K6" s="25"/>
      <c r="L6" s="25"/>
    </row>
    <row r="7" spans="2:12" ht="6.75" customHeight="1" x14ac:dyDescent="0.25"/>
    <row r="8" spans="2:12" ht="124.5" customHeight="1" x14ac:dyDescent="0.3">
      <c r="B8" s="25" t="s">
        <v>12</v>
      </c>
      <c r="C8" s="25"/>
      <c r="D8" s="25"/>
      <c r="E8" s="25"/>
      <c r="F8" s="25"/>
      <c r="G8" s="25"/>
      <c r="H8" s="25"/>
      <c r="I8" s="25"/>
      <c r="J8" s="25"/>
      <c r="K8" s="25"/>
      <c r="L8" s="25"/>
    </row>
    <row r="10" spans="2:12" ht="57.75" customHeight="1" x14ac:dyDescent="0.25">
      <c r="B10" s="26" t="s">
        <v>20</v>
      </c>
      <c r="C10" s="26"/>
      <c r="D10" s="26"/>
      <c r="E10" s="26"/>
      <c r="F10" s="26"/>
      <c r="G10" s="26"/>
      <c r="H10" s="26"/>
      <c r="I10" s="26"/>
      <c r="J10" s="26"/>
      <c r="K10" s="26"/>
      <c r="L10" s="26"/>
    </row>
    <row r="11" spans="2:12" ht="8.25" customHeight="1" x14ac:dyDescent="0.25"/>
    <row r="12" spans="2:12" ht="117.75" customHeight="1" x14ac:dyDescent="0.3">
      <c r="B12" s="25" t="s">
        <v>5</v>
      </c>
      <c r="C12" s="25"/>
      <c r="D12" s="25"/>
      <c r="E12" s="25"/>
      <c r="F12" s="25"/>
      <c r="G12" s="25"/>
      <c r="H12" s="25"/>
      <c r="I12" s="25"/>
      <c r="J12" s="25"/>
      <c r="K12" s="25"/>
      <c r="L12" s="25"/>
    </row>
    <row r="14" spans="2:12" ht="58.5" customHeight="1" x14ac:dyDescent="0.3">
      <c r="B14" s="25" t="s">
        <v>6</v>
      </c>
      <c r="C14" s="25"/>
      <c r="D14" s="25"/>
      <c r="E14" s="25"/>
      <c r="F14" s="25"/>
      <c r="G14" s="25"/>
      <c r="H14" s="25"/>
      <c r="I14" s="25"/>
      <c r="J14" s="25"/>
      <c r="K14" s="25"/>
      <c r="L14" s="25"/>
    </row>
  </sheetData>
  <mergeCells count="9">
    <mergeCell ref="B8:L8"/>
    <mergeCell ref="B10:L10"/>
    <mergeCell ref="B12:L12"/>
    <mergeCell ref="B14:L14"/>
    <mergeCell ref="B1:D1"/>
    <mergeCell ref="I1:L1"/>
    <mergeCell ref="B6:L6"/>
    <mergeCell ref="B4:L4"/>
    <mergeCell ref="B2:L2"/>
  </mergeCells>
  <pageMargins left="0.7" right="0.7" top="0.75" bottom="0.75" header="0.3" footer="0.3"/>
  <pageSetup paperSize="9" scale="79" orientation="portrait" r:id="rId1"/>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G87"/>
  <sheetViews>
    <sheetView tabSelected="1" view="pageBreakPreview" zoomScale="70" zoomScaleNormal="70" zoomScaleSheetLayoutView="70" zoomScalePageLayoutView="70" workbookViewId="0">
      <selection activeCell="U8" sqref="U8"/>
    </sheetView>
  </sheetViews>
  <sheetFormatPr defaultColWidth="8.85546875" defaultRowHeight="15" x14ac:dyDescent="0.25"/>
  <cols>
    <col min="1" max="1" width="11.42578125" customWidth="1"/>
    <col min="2" max="2" width="11.7109375" customWidth="1"/>
  </cols>
  <sheetData>
    <row r="1" spans="1:33" ht="21" customHeight="1" x14ac:dyDescent="0.25">
      <c r="B1" s="29" t="s">
        <v>14</v>
      </c>
      <c r="C1" s="29"/>
      <c r="D1" s="29"/>
      <c r="E1" s="29"/>
      <c r="F1" s="29"/>
      <c r="G1" s="29"/>
      <c r="H1" s="29"/>
      <c r="I1" s="29"/>
      <c r="J1" s="29"/>
      <c r="K1" s="29"/>
      <c r="L1" s="29" t="s">
        <v>15</v>
      </c>
      <c r="M1" s="29"/>
      <c r="N1" s="29"/>
      <c r="O1" s="29"/>
      <c r="P1" s="29"/>
      <c r="Q1" s="29"/>
      <c r="R1" s="29"/>
      <c r="S1" s="29"/>
      <c r="T1" s="29"/>
      <c r="U1" s="29"/>
      <c r="V1" s="29"/>
      <c r="W1" s="29" t="s">
        <v>16</v>
      </c>
      <c r="X1" s="29"/>
      <c r="Y1" s="29"/>
      <c r="Z1" s="29"/>
      <c r="AA1" s="29"/>
      <c r="AB1" s="29"/>
      <c r="AC1" s="29"/>
      <c r="AD1" s="29"/>
      <c r="AE1" s="29"/>
      <c r="AF1" s="29"/>
      <c r="AG1" s="29"/>
    </row>
    <row r="2" spans="1:33" ht="18.75" x14ac:dyDescent="0.25">
      <c r="A2" s="17"/>
      <c r="B2" s="31" t="s">
        <v>18</v>
      </c>
      <c r="C2" s="31"/>
      <c r="D2" s="31"/>
      <c r="E2" s="31"/>
      <c r="F2" s="31"/>
      <c r="G2" s="31"/>
      <c r="H2" s="31"/>
      <c r="I2" s="31"/>
      <c r="J2" s="31"/>
      <c r="K2" s="31"/>
      <c r="L2" s="33"/>
      <c r="M2" s="33"/>
      <c r="N2" s="33"/>
      <c r="O2" s="33"/>
      <c r="P2" s="33"/>
      <c r="Q2" s="33"/>
      <c r="R2" s="33"/>
      <c r="S2" s="33"/>
      <c r="T2" s="33"/>
      <c r="U2" s="33"/>
      <c r="W2" s="33"/>
      <c r="X2" s="33"/>
      <c r="Y2" s="33"/>
      <c r="Z2" s="33"/>
      <c r="AA2" s="33"/>
      <c r="AB2" s="33"/>
      <c r="AC2" s="33"/>
      <c r="AD2" s="33"/>
      <c r="AE2" s="33"/>
      <c r="AF2" s="33"/>
    </row>
    <row r="3" spans="1:33" ht="21" customHeight="1" x14ac:dyDescent="0.25">
      <c r="B3" s="32" t="s">
        <v>17</v>
      </c>
      <c r="C3" s="32"/>
      <c r="D3" s="32"/>
      <c r="E3" s="32"/>
      <c r="F3" s="32"/>
      <c r="G3" s="32"/>
      <c r="H3" s="32"/>
      <c r="I3" s="32"/>
      <c r="J3" s="32"/>
      <c r="K3" s="32"/>
      <c r="L3" s="32" t="s">
        <v>22</v>
      </c>
      <c r="M3" s="32"/>
      <c r="N3" s="32"/>
      <c r="O3" s="32"/>
      <c r="P3" s="32"/>
      <c r="Q3" s="32"/>
      <c r="R3" s="32"/>
      <c r="S3" s="32"/>
      <c r="T3" s="32"/>
      <c r="U3" s="32"/>
      <c r="W3" s="32" t="s">
        <v>23</v>
      </c>
      <c r="X3" s="32"/>
      <c r="Y3" s="32"/>
      <c r="Z3" s="32"/>
      <c r="AA3" s="32"/>
      <c r="AB3" s="32"/>
      <c r="AC3" s="32"/>
      <c r="AD3" s="32"/>
      <c r="AE3" s="32"/>
      <c r="AF3" s="32"/>
    </row>
    <row r="4" spans="1:33" ht="15" customHeight="1" x14ac:dyDescent="0.25">
      <c r="B4" s="32"/>
      <c r="C4" s="32"/>
      <c r="D4" s="32"/>
      <c r="E4" s="32"/>
      <c r="F4" s="32"/>
      <c r="G4" s="32"/>
      <c r="H4" s="32"/>
      <c r="I4" s="32"/>
      <c r="J4" s="32"/>
      <c r="K4" s="32"/>
      <c r="L4" s="32"/>
      <c r="M4" s="32"/>
      <c r="N4" s="32"/>
      <c r="O4" s="32"/>
      <c r="P4" s="32"/>
      <c r="Q4" s="32"/>
      <c r="R4" s="32"/>
      <c r="S4" s="32"/>
      <c r="T4" s="32"/>
      <c r="U4" s="32"/>
      <c r="W4" s="32"/>
      <c r="X4" s="32"/>
      <c r="Y4" s="32"/>
      <c r="Z4" s="32"/>
      <c r="AA4" s="32"/>
      <c r="AB4" s="32"/>
      <c r="AC4" s="32"/>
      <c r="AD4" s="32"/>
      <c r="AE4" s="32"/>
      <c r="AF4" s="32"/>
    </row>
    <row r="5" spans="1:33" ht="17.25" customHeight="1" x14ac:dyDescent="0.25">
      <c r="B5" s="5"/>
      <c r="C5" s="30" t="s">
        <v>9</v>
      </c>
      <c r="D5" s="30"/>
      <c r="E5" s="30"/>
      <c r="F5" s="5"/>
      <c r="G5" s="5"/>
      <c r="H5" s="30" t="s">
        <v>9</v>
      </c>
      <c r="I5" s="30"/>
      <c r="J5" s="30"/>
      <c r="K5" s="5"/>
      <c r="L5" s="5"/>
      <c r="M5" s="30" t="s">
        <v>10</v>
      </c>
      <c r="N5" s="30"/>
      <c r="O5" s="30"/>
      <c r="P5" s="5"/>
      <c r="Q5" s="5"/>
      <c r="R5" s="5"/>
      <c r="S5" s="6"/>
      <c r="T5" s="6"/>
      <c r="U5" s="6"/>
      <c r="W5" s="5"/>
      <c r="X5" s="30" t="s">
        <v>11</v>
      </c>
      <c r="Y5" s="30"/>
      <c r="Z5" s="30"/>
      <c r="AA5" s="5"/>
      <c r="AB5" s="5"/>
      <c r="AC5" s="5"/>
      <c r="AD5" s="6"/>
      <c r="AE5" s="6"/>
      <c r="AF5" s="6"/>
    </row>
    <row r="6" spans="1:33" ht="15" customHeight="1" x14ac:dyDescent="0.25">
      <c r="B6" s="5" t="s">
        <v>13</v>
      </c>
      <c r="C6" s="8" t="s">
        <v>0</v>
      </c>
      <c r="D6" s="10" t="s">
        <v>1</v>
      </c>
      <c r="E6" s="14" t="s">
        <v>2</v>
      </c>
      <c r="F6" s="22" t="s">
        <v>21</v>
      </c>
      <c r="G6" s="5" t="s">
        <v>13</v>
      </c>
      <c r="H6" s="8" t="s">
        <v>0</v>
      </c>
      <c r="I6" s="10" t="s">
        <v>1</v>
      </c>
      <c r="J6" s="14" t="s">
        <v>2</v>
      </c>
      <c r="K6" s="22" t="s">
        <v>21</v>
      </c>
      <c r="L6" s="5" t="s">
        <v>13</v>
      </c>
      <c r="M6" s="16" t="s">
        <v>0</v>
      </c>
      <c r="N6" s="15" t="s">
        <v>1</v>
      </c>
      <c r="O6" s="14" t="s">
        <v>2</v>
      </c>
      <c r="P6" s="22" t="s">
        <v>21</v>
      </c>
      <c r="Q6" s="5"/>
      <c r="R6" s="5"/>
      <c r="W6" s="5" t="s">
        <v>3</v>
      </c>
      <c r="X6" s="16" t="s">
        <v>0</v>
      </c>
      <c r="Y6" s="15" t="s">
        <v>1</v>
      </c>
      <c r="Z6" s="12" t="s">
        <v>2</v>
      </c>
      <c r="AA6" s="22" t="s">
        <v>21</v>
      </c>
    </row>
    <row r="7" spans="1:33" ht="15" customHeight="1" x14ac:dyDescent="0.25">
      <c r="A7" s="5" t="s">
        <v>4</v>
      </c>
      <c r="B7">
        <v>0</v>
      </c>
      <c r="C7" s="20">
        <v>1000</v>
      </c>
      <c r="D7" s="20">
        <v>200</v>
      </c>
      <c r="E7" s="21">
        <v>10</v>
      </c>
      <c r="F7" s="23">
        <f>0.3481*D7^0.6028</f>
        <v>8.487209151137268</v>
      </c>
      <c r="G7">
        <v>26</v>
      </c>
      <c r="H7" s="9">
        <f>(0.992*C32)</f>
        <v>811.52793872066366</v>
      </c>
      <c r="I7" s="11">
        <f>D32+0.45*(C32-H7)-0.002*(D32)</f>
        <v>272.50678645535464</v>
      </c>
      <c r="J7" s="7">
        <f>E32+0.3</f>
        <v>17.800000000000018</v>
      </c>
      <c r="K7" s="23">
        <f>0.3481*I7^0.6028</f>
        <v>10.227028664196938</v>
      </c>
      <c r="L7" s="2">
        <v>0</v>
      </c>
      <c r="M7" s="9">
        <v>1000</v>
      </c>
      <c r="N7" s="11">
        <f>D7</f>
        <v>200</v>
      </c>
      <c r="O7" s="7">
        <f>E7</f>
        <v>10</v>
      </c>
      <c r="P7" s="23">
        <f>F7</f>
        <v>8.487209151137268</v>
      </c>
      <c r="W7" s="2">
        <v>0</v>
      </c>
      <c r="X7" s="9">
        <f>C7</f>
        <v>1000</v>
      </c>
      <c r="Y7" s="11">
        <f>N7</f>
        <v>200</v>
      </c>
      <c r="Z7" s="13">
        <f>O7</f>
        <v>10</v>
      </c>
      <c r="AA7" s="23">
        <f>0.3481*Y7^0.6028</f>
        <v>8.487209151137268</v>
      </c>
    </row>
    <row r="8" spans="1:33" ht="15" customHeight="1" x14ac:dyDescent="0.25">
      <c r="B8">
        <v>1</v>
      </c>
      <c r="C8" s="9">
        <f>0.992*C7</f>
        <v>992</v>
      </c>
      <c r="D8" s="11">
        <f>D7+0.45*(C7-C8)-0.002*(D7)</f>
        <v>203.2</v>
      </c>
      <c r="E8" s="7">
        <f>E7+0.3</f>
        <v>10.3</v>
      </c>
      <c r="F8" s="23">
        <f t="shared" ref="F8:F32" si="0">0.3481*D8^0.6028</f>
        <v>8.568808395659012</v>
      </c>
      <c r="G8">
        <v>27</v>
      </c>
      <c r="H8" s="9">
        <f>(0.992*H7)</f>
        <v>805.03571521089839</v>
      </c>
      <c r="I8" s="11">
        <f>I7+0.45*(H7-H8)-0.002*(I7)</f>
        <v>274.88327346183831</v>
      </c>
      <c r="J8" s="7">
        <f>J7+0.3</f>
        <v>18.100000000000019</v>
      </c>
      <c r="K8" s="23">
        <f t="shared" ref="K8:K33" si="1">0.3481*I8^0.6028</f>
        <v>10.280698596946749</v>
      </c>
      <c r="L8" s="2">
        <v>1</v>
      </c>
      <c r="M8" s="9">
        <f>0.92*M7</f>
        <v>920</v>
      </c>
      <c r="N8" s="11">
        <f>N7+0.25*(M7-M8)-0.07*(N7)</f>
        <v>206</v>
      </c>
      <c r="O8" s="7">
        <f>1.15*O7</f>
        <v>11.5</v>
      </c>
      <c r="P8" s="23">
        <f t="shared" ref="P8:P33" si="2">0.3481*N8^0.6028</f>
        <v>8.6397899431207374</v>
      </c>
      <c r="W8" s="2">
        <v>1</v>
      </c>
      <c r="X8" s="9">
        <f t="shared" ref="X8:X17" si="3">0.88*X7</f>
        <v>880</v>
      </c>
      <c r="Y8" s="11">
        <f>Y7+0.25*(X7-X8)-0.26*Y7</f>
        <v>178</v>
      </c>
      <c r="Z8" s="13">
        <f>1.6*Z7</f>
        <v>16</v>
      </c>
      <c r="AA8" s="23">
        <f t="shared" ref="AA8:AA17" si="4">0.3481*Y8^0.6028</f>
        <v>7.9114702747656995</v>
      </c>
    </row>
    <row r="9" spans="1:33" ht="15" customHeight="1" x14ac:dyDescent="0.25">
      <c r="B9">
        <v>2</v>
      </c>
      <c r="C9" s="9">
        <f t="shared" ref="C9:C32" si="5">0.992*C8</f>
        <v>984.06399999999996</v>
      </c>
      <c r="D9" s="11">
        <f t="shared" ref="D9:D32" si="6">D8+0.45*(C8-C9)-0.002*(D8)</f>
        <v>206.3648</v>
      </c>
      <c r="E9" s="7">
        <f t="shared" ref="E9:E31" si="7">E8+0.3</f>
        <v>10.600000000000001</v>
      </c>
      <c r="F9" s="23">
        <f t="shared" si="0"/>
        <v>8.6490095286215123</v>
      </c>
      <c r="G9">
        <v>28</v>
      </c>
      <c r="H9" s="9">
        <f t="shared" ref="H9:H33" si="8">(0.992*H8)</f>
        <v>798.59542948921114</v>
      </c>
      <c r="I9" s="11">
        <f t="shared" ref="I9:I33" si="9">I8+0.45*(H8-H9)-0.002*(I8)</f>
        <v>277.23163548967392</v>
      </c>
      <c r="J9" s="7">
        <f t="shared" ref="J9:J33" si="10">J8+0.3</f>
        <v>18.40000000000002</v>
      </c>
      <c r="K9" s="23">
        <f t="shared" si="1"/>
        <v>10.333552620020388</v>
      </c>
      <c r="L9" s="2">
        <v>2</v>
      </c>
      <c r="M9" s="9">
        <f t="shared" ref="M9:M33" si="11">0.92*M8</f>
        <v>846.40000000000009</v>
      </c>
      <c r="N9" s="11">
        <f t="shared" ref="N9:N33" si="12">N8+0.25*(M8-M9)-0.07*(N8)</f>
        <v>209.97999999999996</v>
      </c>
      <c r="O9" s="7">
        <f t="shared" ref="O9:O33" si="13">1.15*O8</f>
        <v>13.225</v>
      </c>
      <c r="P9" s="23">
        <f t="shared" si="2"/>
        <v>8.7400291341964476</v>
      </c>
      <c r="W9" s="2">
        <v>2</v>
      </c>
      <c r="X9" s="9">
        <f t="shared" si="3"/>
        <v>774.4</v>
      </c>
      <c r="Y9" s="11">
        <f t="shared" ref="Y9:Y17" si="14">Y8+0.25*(X8-X9)-0.26*Y8</f>
        <v>158.12</v>
      </c>
      <c r="Z9" s="13">
        <f t="shared" ref="Z9:Z17" si="15">1.6*Z8</f>
        <v>25.6</v>
      </c>
      <c r="AA9" s="23">
        <f t="shared" si="4"/>
        <v>7.3663656038141641</v>
      </c>
    </row>
    <row r="10" spans="1:33" ht="15" customHeight="1" x14ac:dyDescent="0.25">
      <c r="B10">
        <v>3</v>
      </c>
      <c r="C10" s="9">
        <f t="shared" si="5"/>
        <v>976.19148799999994</v>
      </c>
      <c r="D10" s="11">
        <f t="shared" si="6"/>
        <v>209.4947008</v>
      </c>
      <c r="E10" s="7">
        <f t="shared" si="7"/>
        <v>10.900000000000002</v>
      </c>
      <c r="F10" s="23">
        <f t="shared" si="0"/>
        <v>8.7278471711612173</v>
      </c>
      <c r="G10">
        <v>29</v>
      </c>
      <c r="H10" s="9">
        <f t="shared" si="8"/>
        <v>792.20666605329745</v>
      </c>
      <c r="I10" s="11">
        <f t="shared" si="9"/>
        <v>279.55211576485573</v>
      </c>
      <c r="J10" s="7">
        <f t="shared" si="10"/>
        <v>18.700000000000021</v>
      </c>
      <c r="K10" s="23">
        <f t="shared" si="1"/>
        <v>10.385604720725134</v>
      </c>
      <c r="L10" s="2">
        <v>3</v>
      </c>
      <c r="M10" s="9">
        <f t="shared" si="11"/>
        <v>778.6880000000001</v>
      </c>
      <c r="N10" s="11">
        <f t="shared" si="12"/>
        <v>212.20939999999996</v>
      </c>
      <c r="O10" s="7">
        <f t="shared" si="13"/>
        <v>15.208749999999998</v>
      </c>
      <c r="P10" s="23">
        <f t="shared" si="2"/>
        <v>8.7958483831226939</v>
      </c>
      <c r="W10" s="2">
        <v>3</v>
      </c>
      <c r="X10" s="9">
        <f t="shared" si="3"/>
        <v>681.47199999999998</v>
      </c>
      <c r="Y10" s="11">
        <f t="shared" si="14"/>
        <v>140.24080000000001</v>
      </c>
      <c r="Z10" s="13">
        <f t="shared" si="15"/>
        <v>40.960000000000008</v>
      </c>
      <c r="AA10" s="23">
        <f t="shared" si="4"/>
        <v>6.8523557176684697</v>
      </c>
    </row>
    <row r="11" spans="1:33" ht="15" customHeight="1" x14ac:dyDescent="0.25">
      <c r="B11">
        <v>4</v>
      </c>
      <c r="C11" s="9">
        <f t="shared" si="5"/>
        <v>968.38195609599995</v>
      </c>
      <c r="D11" s="11">
        <f t="shared" si="6"/>
        <v>212.59000075520001</v>
      </c>
      <c r="E11" s="7">
        <f t="shared" si="7"/>
        <v>11.200000000000003</v>
      </c>
      <c r="F11" s="23">
        <f t="shared" si="0"/>
        <v>8.8053544620506941</v>
      </c>
      <c r="G11">
        <v>30</v>
      </c>
      <c r="H11" s="9">
        <f t="shared" si="8"/>
        <v>785.86901272487103</v>
      </c>
      <c r="I11" s="11">
        <f t="shared" si="9"/>
        <v>281.84495553111793</v>
      </c>
      <c r="J11" s="7">
        <f t="shared" si="10"/>
        <v>19.000000000000021</v>
      </c>
      <c r="K11" s="23">
        <f t="shared" si="1"/>
        <v>10.436868504229263</v>
      </c>
      <c r="L11" s="2">
        <v>4</v>
      </c>
      <c r="M11" s="9">
        <f t="shared" si="11"/>
        <v>716.39296000000013</v>
      </c>
      <c r="N11" s="11">
        <f t="shared" si="12"/>
        <v>212.92850199999995</v>
      </c>
      <c r="O11" s="7">
        <f t="shared" si="13"/>
        <v>17.490062499999997</v>
      </c>
      <c r="P11" s="23">
        <f t="shared" si="2"/>
        <v>8.8138033639728981</v>
      </c>
      <c r="R11" s="5"/>
      <c r="W11" s="2">
        <v>4</v>
      </c>
      <c r="X11" s="9">
        <f t="shared" si="3"/>
        <v>599.69535999999994</v>
      </c>
      <c r="Y11" s="11">
        <f t="shared" si="14"/>
        <v>124.22235200000001</v>
      </c>
      <c r="Z11" s="13">
        <f t="shared" si="15"/>
        <v>65.536000000000016</v>
      </c>
      <c r="AA11" s="23">
        <f t="shared" si="4"/>
        <v>6.3692402549667264</v>
      </c>
    </row>
    <row r="12" spans="1:33" x14ac:dyDescent="0.25">
      <c r="B12">
        <v>5</v>
      </c>
      <c r="C12" s="9">
        <f t="shared" si="5"/>
        <v>960.63490044723198</v>
      </c>
      <c r="D12" s="11">
        <f t="shared" si="6"/>
        <v>215.6509957956352</v>
      </c>
      <c r="E12" s="7">
        <f t="shared" si="7"/>
        <v>11.500000000000004</v>
      </c>
      <c r="F12" s="23">
        <f t="shared" si="0"/>
        <v>8.8815631509736992</v>
      </c>
      <c r="G12">
        <v>31</v>
      </c>
      <c r="H12" s="9">
        <f t="shared" si="8"/>
        <v>779.58206062307204</v>
      </c>
      <c r="I12" s="11">
        <f t="shared" si="9"/>
        <v>284.11039406586525</v>
      </c>
      <c r="J12" s="7">
        <f t="shared" si="10"/>
        <v>19.300000000000022</v>
      </c>
      <c r="K12" s="23">
        <f t="shared" si="1"/>
        <v>10.487357209136267</v>
      </c>
      <c r="L12" s="2">
        <v>5</v>
      </c>
      <c r="M12" s="9">
        <f t="shared" si="11"/>
        <v>659.08152320000011</v>
      </c>
      <c r="N12" s="11">
        <f t="shared" si="12"/>
        <v>212.35136605999995</v>
      </c>
      <c r="O12" s="7">
        <f t="shared" si="13"/>
        <v>20.113571874999995</v>
      </c>
      <c r="P12" s="23">
        <f t="shared" si="2"/>
        <v>8.7993949912379836</v>
      </c>
      <c r="W12" s="2">
        <v>5</v>
      </c>
      <c r="X12" s="9">
        <f t="shared" si="3"/>
        <v>527.73191679999991</v>
      </c>
      <c r="Y12" s="11">
        <f t="shared" si="14"/>
        <v>109.91540128</v>
      </c>
      <c r="Z12" s="13">
        <f t="shared" si="15"/>
        <v>104.85760000000003</v>
      </c>
      <c r="AA12" s="23">
        <f t="shared" si="4"/>
        <v>5.9163535278653301</v>
      </c>
    </row>
    <row r="13" spans="1:33" x14ac:dyDescent="0.25">
      <c r="B13">
        <v>6</v>
      </c>
      <c r="C13" s="9">
        <f t="shared" si="5"/>
        <v>952.94982124365413</v>
      </c>
      <c r="D13" s="11">
        <f t="shared" si="6"/>
        <v>218.67797944565396</v>
      </c>
      <c r="E13" s="7">
        <f t="shared" si="7"/>
        <v>11.800000000000004</v>
      </c>
      <c r="F13" s="23">
        <f t="shared" si="0"/>
        <v>8.9565036841901016</v>
      </c>
      <c r="G13">
        <v>32</v>
      </c>
      <c r="H13" s="9">
        <f t="shared" si="8"/>
        <v>773.34540413808747</v>
      </c>
      <c r="I13" s="11">
        <f t="shared" si="9"/>
        <v>286.34866869597658</v>
      </c>
      <c r="J13" s="7">
        <f t="shared" si="10"/>
        <v>19.600000000000023</v>
      </c>
      <c r="K13" s="23">
        <f t="shared" si="1"/>
        <v>10.537083722218538</v>
      </c>
      <c r="L13" s="2">
        <v>6</v>
      </c>
      <c r="M13" s="9">
        <f t="shared" si="11"/>
        <v>606.35500134400013</v>
      </c>
      <c r="N13" s="11">
        <f t="shared" si="12"/>
        <v>210.66840089979993</v>
      </c>
      <c r="O13" s="7">
        <f t="shared" si="13"/>
        <v>23.130607656249992</v>
      </c>
      <c r="P13" s="23">
        <f t="shared" si="2"/>
        <v>8.7572901835802259</v>
      </c>
      <c r="W13" s="2">
        <v>6</v>
      </c>
      <c r="X13" s="9">
        <f t="shared" si="3"/>
        <v>464.4040867839999</v>
      </c>
      <c r="Y13" s="11">
        <f t="shared" si="14"/>
        <v>97.169354451200007</v>
      </c>
      <c r="Z13" s="13">
        <f t="shared" si="15"/>
        <v>167.77216000000007</v>
      </c>
      <c r="AA13" s="23">
        <f t="shared" si="4"/>
        <v>5.4927103262209132</v>
      </c>
    </row>
    <row r="14" spans="1:33" x14ac:dyDescent="0.25">
      <c r="B14">
        <v>7</v>
      </c>
      <c r="C14" s="9">
        <f t="shared" si="5"/>
        <v>945.32622267370493</v>
      </c>
      <c r="D14" s="11">
        <f t="shared" si="6"/>
        <v>221.67124284323978</v>
      </c>
      <c r="E14" s="7">
        <f t="shared" si="7"/>
        <v>12.100000000000005</v>
      </c>
      <c r="F14" s="23">
        <f t="shared" si="0"/>
        <v>9.0302052833444044</v>
      </c>
      <c r="G14">
        <v>33</v>
      </c>
      <c r="H14" s="9">
        <f t="shared" si="8"/>
        <v>767.1586409049828</v>
      </c>
      <c r="I14" s="11">
        <f t="shared" si="9"/>
        <v>288.5600148134817</v>
      </c>
      <c r="J14" s="7">
        <f t="shared" si="10"/>
        <v>19.900000000000023</v>
      </c>
      <c r="K14" s="23">
        <f t="shared" si="1"/>
        <v>10.586060592366419</v>
      </c>
      <c r="L14" s="2">
        <v>7</v>
      </c>
      <c r="M14" s="9">
        <f t="shared" si="11"/>
        <v>557.84660123648018</v>
      </c>
      <c r="N14" s="11">
        <f t="shared" si="12"/>
        <v>208.04871286369394</v>
      </c>
      <c r="O14" s="7">
        <f t="shared" si="13"/>
        <v>26.600198804687491</v>
      </c>
      <c r="P14" s="23">
        <f t="shared" si="2"/>
        <v>8.6914834061803994</v>
      </c>
      <c r="W14" s="2">
        <v>7</v>
      </c>
      <c r="X14" s="9">
        <f t="shared" si="3"/>
        <v>408.6755963699199</v>
      </c>
      <c r="Y14" s="11">
        <f t="shared" si="14"/>
        <v>85.837444897408005</v>
      </c>
      <c r="Z14" s="13">
        <f t="shared" si="15"/>
        <v>268.4354560000001</v>
      </c>
      <c r="AA14" s="23">
        <f t="shared" si="4"/>
        <v>5.0971144728229145</v>
      </c>
    </row>
    <row r="15" spans="1:33" x14ac:dyDescent="0.25">
      <c r="B15">
        <v>8</v>
      </c>
      <c r="C15" s="9">
        <f t="shared" si="5"/>
        <v>937.76361289231534</v>
      </c>
      <c r="D15" s="11">
        <f t="shared" si="6"/>
        <v>224.6310747591786</v>
      </c>
      <c r="E15" s="7">
        <f t="shared" si="7"/>
        <v>12.400000000000006</v>
      </c>
      <c r="F15" s="23">
        <f t="shared" si="0"/>
        <v>9.102696018084643</v>
      </c>
      <c r="G15">
        <v>34</v>
      </c>
      <c r="H15" s="9">
        <f t="shared" si="8"/>
        <v>761.02137177774296</v>
      </c>
      <c r="I15" s="11">
        <f t="shared" si="9"/>
        <v>290.74466589111267</v>
      </c>
      <c r="J15" s="7">
        <f t="shared" si="10"/>
        <v>20.200000000000024</v>
      </c>
      <c r="K15" s="23">
        <f t="shared" si="1"/>
        <v>10.634300043803869</v>
      </c>
      <c r="L15" s="2">
        <v>8</v>
      </c>
      <c r="M15" s="9">
        <f t="shared" si="11"/>
        <v>513.21887313756179</v>
      </c>
      <c r="N15" s="11">
        <f t="shared" si="12"/>
        <v>204.64223498796497</v>
      </c>
      <c r="O15" s="7">
        <f t="shared" si="13"/>
        <v>30.590228625390612</v>
      </c>
      <c r="P15" s="23">
        <f t="shared" si="2"/>
        <v>8.6054180315554678</v>
      </c>
      <c r="W15" s="2">
        <v>8</v>
      </c>
      <c r="X15" s="9">
        <f t="shared" si="3"/>
        <v>359.63452480552951</v>
      </c>
      <c r="Y15" s="11">
        <f t="shared" si="14"/>
        <v>75.77997711517952</v>
      </c>
      <c r="Z15" s="13">
        <f t="shared" si="15"/>
        <v>429.49672960000021</v>
      </c>
      <c r="AA15" s="23">
        <f t="shared" si="4"/>
        <v>4.7282394006891773</v>
      </c>
    </row>
    <row r="16" spans="1:33" x14ac:dyDescent="0.25">
      <c r="B16">
        <v>9</v>
      </c>
      <c r="C16" s="9">
        <f t="shared" si="5"/>
        <v>930.26150398917684</v>
      </c>
      <c r="D16" s="11">
        <f t="shared" si="6"/>
        <v>227.55776161607258</v>
      </c>
      <c r="E16" s="7">
        <f t="shared" si="7"/>
        <v>12.700000000000006</v>
      </c>
      <c r="F16" s="23">
        <f t="shared" si="0"/>
        <v>9.1740028730823528</v>
      </c>
      <c r="G16">
        <v>35</v>
      </c>
      <c r="H16" s="9">
        <f t="shared" si="8"/>
        <v>754.933200803521</v>
      </c>
      <c r="I16" s="11">
        <f t="shared" si="9"/>
        <v>292.90285349773035</v>
      </c>
      <c r="J16" s="7">
        <f t="shared" si="10"/>
        <v>20.500000000000025</v>
      </c>
      <c r="K16" s="23">
        <f t="shared" si="1"/>
        <v>10.681813988618316</v>
      </c>
      <c r="L16" s="2">
        <v>9</v>
      </c>
      <c r="M16" s="9">
        <f t="shared" si="11"/>
        <v>472.16136328655688</v>
      </c>
      <c r="N16" s="11">
        <f t="shared" si="12"/>
        <v>200.58165600155863</v>
      </c>
      <c r="O16" s="7">
        <f t="shared" si="13"/>
        <v>35.178762919199201</v>
      </c>
      <c r="P16" s="23">
        <f t="shared" si="2"/>
        <v>8.5020795901902293</v>
      </c>
      <c r="W16" s="2">
        <v>9</v>
      </c>
      <c r="X16" s="9">
        <f t="shared" si="3"/>
        <v>316.47838182886596</v>
      </c>
      <c r="Y16" s="11">
        <f t="shared" si="14"/>
        <v>66.866218809398731</v>
      </c>
      <c r="Z16" s="13">
        <f t="shared" si="15"/>
        <v>687.19476736000036</v>
      </c>
      <c r="AA16" s="23">
        <f t="shared" si="4"/>
        <v>4.3846876515410411</v>
      </c>
    </row>
    <row r="17" spans="2:27" x14ac:dyDescent="0.25">
      <c r="B17">
        <v>10</v>
      </c>
      <c r="C17" s="9">
        <f t="shared" si="5"/>
        <v>922.81941195726347</v>
      </c>
      <c r="D17" s="11">
        <f t="shared" si="6"/>
        <v>230.45158750720145</v>
      </c>
      <c r="E17" s="7">
        <f t="shared" si="7"/>
        <v>13.000000000000007</v>
      </c>
      <c r="F17" s="23">
        <f t="shared" si="0"/>
        <v>9.2441518099786908</v>
      </c>
      <c r="G17">
        <v>36</v>
      </c>
      <c r="H17" s="9">
        <f t="shared" si="8"/>
        <v>748.89373519709284</v>
      </c>
      <c r="I17" s="11">
        <f t="shared" si="9"/>
        <v>295.03480731362754</v>
      </c>
      <c r="J17" s="7">
        <f t="shared" si="10"/>
        <v>20.800000000000026</v>
      </c>
      <c r="K17" s="23">
        <f t="shared" si="1"/>
        <v>10.728614038648377</v>
      </c>
      <c r="L17" s="2">
        <v>10</v>
      </c>
      <c r="M17" s="9">
        <f t="shared" si="11"/>
        <v>434.38845422363232</v>
      </c>
      <c r="N17" s="11">
        <f t="shared" si="12"/>
        <v>195.98416734718066</v>
      </c>
      <c r="O17" s="7">
        <f t="shared" si="13"/>
        <v>40.455577357079079</v>
      </c>
      <c r="P17" s="23">
        <f t="shared" si="2"/>
        <v>8.3840688277966624</v>
      </c>
      <c r="W17" s="2">
        <v>10</v>
      </c>
      <c r="X17" s="9">
        <f t="shared" si="3"/>
        <v>278.50097600940205</v>
      </c>
      <c r="Y17" s="11">
        <f t="shared" si="14"/>
        <v>58.975353373821036</v>
      </c>
      <c r="Z17" s="13">
        <f t="shared" si="15"/>
        <v>1099.5116277760005</v>
      </c>
      <c r="AA17" s="23">
        <f t="shared" si="4"/>
        <v>4.0650344635598614</v>
      </c>
    </row>
    <row r="18" spans="2:27" x14ac:dyDescent="0.25">
      <c r="B18">
        <v>11</v>
      </c>
      <c r="C18" s="9">
        <f t="shared" si="5"/>
        <v>915.43685666160536</v>
      </c>
      <c r="D18" s="11">
        <f t="shared" si="6"/>
        <v>233.31283421523318</v>
      </c>
      <c r="E18" s="7">
        <f t="shared" si="7"/>
        <v>13.300000000000008</v>
      </c>
      <c r="F18" s="23">
        <f t="shared" si="0"/>
        <v>9.3131678247240508</v>
      </c>
      <c r="G18">
        <v>37</v>
      </c>
      <c r="H18" s="9">
        <f t="shared" si="8"/>
        <v>742.90258531551603</v>
      </c>
      <c r="I18" s="11">
        <f t="shared" si="9"/>
        <v>297.14075514570982</v>
      </c>
      <c r="J18" s="7">
        <f t="shared" si="10"/>
        <v>21.100000000000026</v>
      </c>
      <c r="K18" s="23">
        <f t="shared" si="1"/>
        <v>10.774711516770163</v>
      </c>
      <c r="L18" s="2">
        <v>11</v>
      </c>
      <c r="M18" s="9">
        <f t="shared" si="11"/>
        <v>399.63737788574173</v>
      </c>
      <c r="N18" s="11">
        <f t="shared" si="12"/>
        <v>190.95304471735065</v>
      </c>
      <c r="O18" s="7">
        <f t="shared" si="13"/>
        <v>46.52391396064094</v>
      </c>
      <c r="P18" s="23">
        <f t="shared" si="2"/>
        <v>8.2536599162665336</v>
      </c>
    </row>
    <row r="19" spans="2:27" x14ac:dyDescent="0.25">
      <c r="B19">
        <v>12</v>
      </c>
      <c r="C19" s="9">
        <f t="shared" si="5"/>
        <v>908.11336180831256</v>
      </c>
      <c r="D19" s="11">
        <f t="shared" si="6"/>
        <v>236.14178123078449</v>
      </c>
      <c r="E19" s="7">
        <f t="shared" si="7"/>
        <v>13.600000000000009</v>
      </c>
      <c r="F19" s="23">
        <f t="shared" si="0"/>
        <v>9.3810750007281509</v>
      </c>
      <c r="G19">
        <v>38</v>
      </c>
      <c r="H19" s="9">
        <f t="shared" si="8"/>
        <v>736.95936463299188</v>
      </c>
      <c r="I19" s="11">
        <f t="shared" si="9"/>
        <v>299.2209229425543</v>
      </c>
      <c r="J19" s="7">
        <f t="shared" si="10"/>
        <v>21.400000000000027</v>
      </c>
      <c r="K19" s="23">
        <f t="shared" si="1"/>
        <v>10.820117467619371</v>
      </c>
      <c r="L19" s="2">
        <v>12</v>
      </c>
      <c r="M19" s="9">
        <f t="shared" si="11"/>
        <v>367.66638765488239</v>
      </c>
      <c r="N19" s="11">
        <f t="shared" si="12"/>
        <v>185.57907914485094</v>
      </c>
      <c r="O19" s="7">
        <f t="shared" si="13"/>
        <v>53.502501054737074</v>
      </c>
      <c r="P19" s="23">
        <f t="shared" si="2"/>
        <v>8.1128475241658418</v>
      </c>
    </row>
    <row r="20" spans="2:27" x14ac:dyDescent="0.25">
      <c r="B20">
        <v>13</v>
      </c>
      <c r="C20" s="9">
        <f t="shared" si="5"/>
        <v>900.84845491384601</v>
      </c>
      <c r="D20" s="11">
        <f t="shared" si="6"/>
        <v>238.93870577083285</v>
      </c>
      <c r="E20" s="7">
        <f t="shared" si="7"/>
        <v>13.900000000000009</v>
      </c>
      <c r="F20" s="23">
        <f t="shared" si="0"/>
        <v>9.4478965581934933</v>
      </c>
      <c r="G20">
        <v>39</v>
      </c>
      <c r="H20" s="9">
        <f t="shared" si="8"/>
        <v>731.06368971592792</v>
      </c>
      <c r="I20" s="11">
        <f t="shared" si="9"/>
        <v>301.27553480934796</v>
      </c>
      <c r="J20" s="7">
        <f t="shared" si="10"/>
        <v>21.700000000000028</v>
      </c>
      <c r="K20" s="23">
        <f t="shared" si="1"/>
        <v>10.864842667784188</v>
      </c>
      <c r="L20" s="2">
        <v>13</v>
      </c>
      <c r="M20" s="9">
        <f t="shared" si="11"/>
        <v>338.25307664249181</v>
      </c>
      <c r="N20" s="11">
        <f t="shared" si="12"/>
        <v>179.94187135780899</v>
      </c>
      <c r="O20" s="7">
        <f t="shared" si="13"/>
        <v>61.527876212947632</v>
      </c>
      <c r="P20" s="23">
        <f t="shared" si="2"/>
        <v>7.9633853745163128</v>
      </c>
    </row>
    <row r="21" spans="2:27" x14ac:dyDescent="0.25">
      <c r="B21" s="2">
        <v>14</v>
      </c>
      <c r="C21" s="9">
        <f t="shared" si="5"/>
        <v>893.64166727453528</v>
      </c>
      <c r="D21" s="11">
        <f t="shared" si="6"/>
        <v>241.70388279698102</v>
      </c>
      <c r="E21" s="7">
        <f t="shared" si="7"/>
        <v>14.20000000000001</v>
      </c>
      <c r="F21" s="23">
        <f t="shared" si="0"/>
        <v>9.5136548999661397</v>
      </c>
      <c r="G21">
        <v>40</v>
      </c>
      <c r="H21" s="9">
        <f t="shared" si="8"/>
        <v>725.21518019820053</v>
      </c>
      <c r="I21" s="11">
        <f t="shared" si="9"/>
        <v>303.30481302270658</v>
      </c>
      <c r="J21" s="7">
        <f t="shared" si="10"/>
        <v>22.000000000000028</v>
      </c>
      <c r="K21" s="23">
        <f t="shared" si="1"/>
        <v>10.90889763550112</v>
      </c>
      <c r="L21" s="2">
        <v>14</v>
      </c>
      <c r="M21" s="9">
        <f t="shared" si="11"/>
        <v>311.1928305110925</v>
      </c>
      <c r="N21" s="11">
        <f t="shared" si="12"/>
        <v>174.11100189561219</v>
      </c>
      <c r="O21" s="7">
        <f t="shared" si="13"/>
        <v>70.75705764488977</v>
      </c>
      <c r="P21" s="23">
        <f t="shared" si="2"/>
        <v>7.8068181915277401</v>
      </c>
    </row>
    <row r="22" spans="2:27" x14ac:dyDescent="0.25">
      <c r="B22" s="3">
        <v>15</v>
      </c>
      <c r="C22" s="9">
        <f t="shared" si="5"/>
        <v>886.49253393633899</v>
      </c>
      <c r="D22" s="11">
        <f t="shared" si="6"/>
        <v>244.43758503357537</v>
      </c>
      <c r="E22" s="7">
        <f t="shared" si="7"/>
        <v>14.500000000000011</v>
      </c>
      <c r="F22" s="23">
        <f t="shared" si="0"/>
        <v>9.5783716542035293</v>
      </c>
      <c r="G22">
        <v>41</v>
      </c>
      <c r="H22" s="9">
        <f t="shared" si="8"/>
        <v>719.41345875661489</v>
      </c>
      <c r="I22" s="11">
        <f t="shared" si="9"/>
        <v>305.30897804537466</v>
      </c>
      <c r="J22" s="7">
        <f t="shared" si="10"/>
        <v>22.300000000000029</v>
      </c>
      <c r="K22" s="23">
        <f t="shared" si="1"/>
        <v>10.952292639883533</v>
      </c>
      <c r="L22" s="2">
        <v>15</v>
      </c>
      <c r="M22" s="9">
        <f t="shared" si="11"/>
        <v>286.29740407020512</v>
      </c>
      <c r="N22" s="11">
        <f t="shared" si="12"/>
        <v>168.14708837314117</v>
      </c>
      <c r="O22" s="7">
        <f t="shared" si="13"/>
        <v>81.370616291623236</v>
      </c>
      <c r="P22" s="23">
        <f t="shared" si="2"/>
        <v>7.6445084379281303</v>
      </c>
    </row>
    <row r="23" spans="2:27" x14ac:dyDescent="0.25">
      <c r="B23">
        <v>16</v>
      </c>
      <c r="C23" s="9">
        <f t="shared" si="5"/>
        <v>879.40059366484832</v>
      </c>
      <c r="D23" s="11">
        <f t="shared" si="6"/>
        <v>247.14008298567902</v>
      </c>
      <c r="E23" s="7">
        <f t="shared" si="7"/>
        <v>14.800000000000011</v>
      </c>
      <c r="F23" s="23">
        <f t="shared" si="0"/>
        <v>9.6420677141289612</v>
      </c>
      <c r="G23">
        <v>42</v>
      </c>
      <c r="H23" s="9">
        <f t="shared" si="8"/>
        <v>713.65815108656193</v>
      </c>
      <c r="I23" s="11">
        <f t="shared" si="9"/>
        <v>307.28824854080773</v>
      </c>
      <c r="J23" s="7">
        <f t="shared" si="10"/>
        <v>22.60000000000003</v>
      </c>
      <c r="K23" s="23">
        <f t="shared" si="1"/>
        <v>10.995037709710921</v>
      </c>
      <c r="L23" s="2">
        <v>16</v>
      </c>
      <c r="M23" s="9">
        <f t="shared" si="11"/>
        <v>263.39361174458872</v>
      </c>
      <c r="N23" s="11">
        <f t="shared" si="12"/>
        <v>162.10274026842541</v>
      </c>
      <c r="O23" s="7">
        <f t="shared" si="13"/>
        <v>93.57620873536672</v>
      </c>
      <c r="P23" s="23">
        <f t="shared" si="2"/>
        <v>7.4776588932342527</v>
      </c>
    </row>
    <row r="24" spans="2:27" x14ac:dyDescent="0.25">
      <c r="B24" s="2">
        <v>17</v>
      </c>
      <c r="C24" s="9">
        <f t="shared" si="5"/>
        <v>872.36538891552948</v>
      </c>
      <c r="D24" s="11">
        <f t="shared" si="6"/>
        <v>249.81164495690112</v>
      </c>
      <c r="E24" s="7">
        <f t="shared" si="7"/>
        <v>15.100000000000012</v>
      </c>
      <c r="F24" s="23">
        <f t="shared" si="0"/>
        <v>9.7047632751154254</v>
      </c>
      <c r="G24">
        <v>43</v>
      </c>
      <c r="H24" s="9">
        <f t="shared" si="8"/>
        <v>707.94888587786943</v>
      </c>
      <c r="I24" s="11">
        <f t="shared" si="9"/>
        <v>309.24284138763772</v>
      </c>
      <c r="J24" s="7">
        <f t="shared" si="10"/>
        <v>22.900000000000031</v>
      </c>
      <c r="K24" s="23">
        <f t="shared" si="1"/>
        <v>11.037142641804511</v>
      </c>
      <c r="L24" s="2">
        <v>17</v>
      </c>
      <c r="M24" s="9">
        <f t="shared" si="11"/>
        <v>242.32212280502165</v>
      </c>
      <c r="N24" s="11">
        <f t="shared" si="12"/>
        <v>156.02342068452739</v>
      </c>
      <c r="O24" s="7">
        <f t="shared" si="13"/>
        <v>107.61264004567172</v>
      </c>
      <c r="P24" s="23">
        <f t="shared" si="2"/>
        <v>7.3073318719704039</v>
      </c>
    </row>
    <row r="25" spans="2:27" x14ac:dyDescent="0.25">
      <c r="B25" s="4">
        <v>18</v>
      </c>
      <c r="C25" s="9">
        <f t="shared" si="5"/>
        <v>865.38646580420527</v>
      </c>
      <c r="D25" s="11">
        <f t="shared" si="6"/>
        <v>252.4525370670832</v>
      </c>
      <c r="E25" s="7">
        <f t="shared" si="7"/>
        <v>15.400000000000013</v>
      </c>
      <c r="F25" s="23">
        <f t="shared" si="0"/>
        <v>9.7664778693178338</v>
      </c>
      <c r="G25">
        <v>44</v>
      </c>
      <c r="H25" s="9">
        <f t="shared" si="8"/>
        <v>702.28529479084648</v>
      </c>
      <c r="I25" s="11">
        <f t="shared" si="9"/>
        <v>311.17297169402281</v>
      </c>
      <c r="J25" s="7">
        <f t="shared" si="10"/>
        <v>23.200000000000031</v>
      </c>
      <c r="K25" s="23">
        <f t="shared" si="1"/>
        <v>11.078617009013376</v>
      </c>
      <c r="L25" s="2">
        <v>18</v>
      </c>
      <c r="M25" s="9">
        <f t="shared" si="11"/>
        <v>222.93635298061992</v>
      </c>
      <c r="N25" s="11">
        <f t="shared" si="12"/>
        <v>149.94822369271091</v>
      </c>
      <c r="O25" s="7">
        <f t="shared" si="13"/>
        <v>123.75453605252247</v>
      </c>
      <c r="P25" s="23">
        <f t="shared" si="2"/>
        <v>7.134465698040553</v>
      </c>
    </row>
    <row r="26" spans="2:27" x14ac:dyDescent="0.25">
      <c r="B26">
        <v>19</v>
      </c>
      <c r="C26" s="9">
        <f t="shared" si="5"/>
        <v>858.46337407777162</v>
      </c>
      <c r="D26" s="11">
        <f t="shared" si="6"/>
        <v>255.06302326984417</v>
      </c>
      <c r="E26" s="7">
        <f t="shared" si="7"/>
        <v>15.700000000000014</v>
      </c>
      <c r="F26" s="23">
        <f t="shared" si="0"/>
        <v>9.8272303980517695</v>
      </c>
      <c r="G26">
        <v>45</v>
      </c>
      <c r="H26" s="9">
        <f t="shared" si="8"/>
        <v>696.66701243251975</v>
      </c>
      <c r="I26" s="11">
        <f t="shared" si="9"/>
        <v>313.0788528118818</v>
      </c>
      <c r="J26" s="7">
        <f t="shared" si="10"/>
        <v>23.500000000000032</v>
      </c>
      <c r="K26" s="23">
        <f t="shared" si="1"/>
        <v>11.119470167833379</v>
      </c>
      <c r="L26" s="2">
        <v>19</v>
      </c>
      <c r="M26" s="9">
        <f t="shared" si="11"/>
        <v>205.10144474217034</v>
      </c>
      <c r="N26" s="11">
        <f t="shared" si="12"/>
        <v>143.91057509383353</v>
      </c>
      <c r="O26" s="7">
        <f t="shared" si="13"/>
        <v>142.31771646040082</v>
      </c>
      <c r="P26" s="23">
        <f t="shared" si="2"/>
        <v>6.9598889164838917</v>
      </c>
    </row>
    <row r="27" spans="2:27" x14ac:dyDescent="0.25">
      <c r="B27">
        <v>20</v>
      </c>
      <c r="C27" s="9">
        <f t="shared" si="5"/>
        <v>851.59566708514944</v>
      </c>
      <c r="D27" s="11">
        <f t="shared" si="6"/>
        <v>257.64336536998445</v>
      </c>
      <c r="E27" s="7">
        <f t="shared" si="7"/>
        <v>16.000000000000014</v>
      </c>
      <c r="F27" s="23">
        <f t="shared" si="0"/>
        <v>9.887039162097766</v>
      </c>
      <c r="G27">
        <v>46</v>
      </c>
      <c r="H27" s="9">
        <f t="shared" si="8"/>
        <v>691.09367633305965</v>
      </c>
      <c r="I27" s="11">
        <f t="shared" si="9"/>
        <v>314.96069635101509</v>
      </c>
      <c r="J27" s="7">
        <f t="shared" si="10"/>
        <v>23.800000000000033</v>
      </c>
      <c r="K27" s="23">
        <f t="shared" si="1"/>
        <v>11.15971126567983</v>
      </c>
      <c r="L27" s="2">
        <v>20</v>
      </c>
      <c r="M27" s="9">
        <f t="shared" si="11"/>
        <v>188.69332916279672</v>
      </c>
      <c r="N27" s="11">
        <f t="shared" si="12"/>
        <v>137.93886373210859</v>
      </c>
      <c r="O27" s="7">
        <f t="shared" si="13"/>
        <v>163.66537392946094</v>
      </c>
      <c r="P27" s="23">
        <f t="shared" si="2"/>
        <v>6.784332622794266</v>
      </c>
    </row>
    <row r="28" spans="2:27" x14ac:dyDescent="0.25">
      <c r="B28">
        <v>21</v>
      </c>
      <c r="C28" s="9">
        <f t="shared" si="5"/>
        <v>844.78290174846825</v>
      </c>
      <c r="D28" s="11">
        <f t="shared" si="6"/>
        <v>260.19382304075106</v>
      </c>
      <c r="E28" s="7">
        <f t="shared" si="7"/>
        <v>16.300000000000015</v>
      </c>
      <c r="F28" s="23">
        <f t="shared" si="0"/>
        <v>9.9459218900938229</v>
      </c>
      <c r="G28">
        <v>47</v>
      </c>
      <c r="H28" s="9">
        <f t="shared" si="8"/>
        <v>685.56492692239522</v>
      </c>
      <c r="I28" s="11">
        <f t="shared" si="9"/>
        <v>316.81871219311205</v>
      </c>
      <c r="J28" s="7">
        <f t="shared" si="10"/>
        <v>24.100000000000033</v>
      </c>
      <c r="K28" s="23">
        <f t="shared" si="1"/>
        <v>11.199349247833345</v>
      </c>
      <c r="L28" s="2">
        <v>21</v>
      </c>
      <c r="M28" s="9">
        <f t="shared" si="11"/>
        <v>173.59786282977299</v>
      </c>
      <c r="N28" s="11">
        <f t="shared" si="12"/>
        <v>132.05700985411693</v>
      </c>
      <c r="O28" s="7">
        <f t="shared" si="13"/>
        <v>188.21518001888006</v>
      </c>
      <c r="P28" s="23">
        <f t="shared" si="2"/>
        <v>6.608441213362914</v>
      </c>
    </row>
    <row r="29" spans="2:27" x14ac:dyDescent="0.25">
      <c r="B29">
        <v>22</v>
      </c>
      <c r="C29" s="9">
        <f t="shared" si="5"/>
        <v>838.02463853448046</v>
      </c>
      <c r="D29" s="11">
        <f t="shared" si="6"/>
        <v>262.7146538409641</v>
      </c>
      <c r="E29" s="7">
        <f t="shared" si="7"/>
        <v>16.600000000000016</v>
      </c>
      <c r="F29" s="23">
        <f t="shared" si="0"/>
        <v>10.003895765163549</v>
      </c>
      <c r="G29">
        <v>48</v>
      </c>
      <c r="H29" s="9">
        <f t="shared" si="8"/>
        <v>680.08040750701605</v>
      </c>
      <c r="I29" s="11">
        <f t="shared" si="9"/>
        <v>318.65310850564646</v>
      </c>
      <c r="J29" s="7">
        <f t="shared" si="10"/>
        <v>24.400000000000034</v>
      </c>
      <c r="K29" s="23">
        <f t="shared" si="1"/>
        <v>11.238392864076987</v>
      </c>
      <c r="L29" s="2">
        <v>22</v>
      </c>
      <c r="M29" s="9">
        <f t="shared" si="11"/>
        <v>159.71003380339116</v>
      </c>
      <c r="N29" s="11">
        <f t="shared" si="12"/>
        <v>126.2849764209242</v>
      </c>
      <c r="O29" s="7">
        <f t="shared" si="13"/>
        <v>216.44745702171207</v>
      </c>
      <c r="P29" s="23">
        <f t="shared" si="2"/>
        <v>6.4327818018162919</v>
      </c>
    </row>
    <row r="30" spans="2:27" x14ac:dyDescent="0.25">
      <c r="B30">
        <v>23</v>
      </c>
      <c r="C30" s="9">
        <f t="shared" si="5"/>
        <v>831.32044142620464</v>
      </c>
      <c r="D30" s="11">
        <f t="shared" si="6"/>
        <v>265.20611323200632</v>
      </c>
      <c r="E30" s="7">
        <f t="shared" si="7"/>
        <v>16.900000000000016</v>
      </c>
      <c r="F30" s="23">
        <f t="shared" si="0"/>
        <v>10.060977449914187</v>
      </c>
      <c r="G30">
        <v>49</v>
      </c>
      <c r="H30" s="9">
        <f t="shared" si="8"/>
        <v>674.63976424695988</v>
      </c>
      <c r="I30" s="11">
        <f t="shared" si="9"/>
        <v>320.46409175566043</v>
      </c>
      <c r="J30" s="7">
        <f t="shared" si="10"/>
        <v>24.700000000000035</v>
      </c>
      <c r="K30" s="23">
        <f t="shared" si="1"/>
        <v>11.276850675041841</v>
      </c>
      <c r="L30" s="2">
        <v>23</v>
      </c>
      <c r="M30" s="9">
        <f t="shared" si="11"/>
        <v>146.93323109911987</v>
      </c>
      <c r="N30" s="11">
        <f t="shared" si="12"/>
        <v>120.63922874752734</v>
      </c>
      <c r="O30" s="7">
        <f t="shared" si="13"/>
        <v>248.91457557496886</v>
      </c>
      <c r="P30" s="23">
        <f t="shared" si="2"/>
        <v>6.2578525004204728</v>
      </c>
    </row>
    <row r="31" spans="2:27" x14ac:dyDescent="0.25">
      <c r="B31">
        <v>24</v>
      </c>
      <c r="C31" s="9">
        <f t="shared" si="5"/>
        <v>824.66987789479504</v>
      </c>
      <c r="D31" s="11">
        <f>D30+0.45*(C30-C31)-0.002*(D30)</f>
        <v>267.66845459467663</v>
      </c>
      <c r="E31" s="7">
        <f t="shared" si="7"/>
        <v>17.200000000000017</v>
      </c>
      <c r="F31" s="23">
        <f t="shared" si="0"/>
        <v>10.117183109926728</v>
      </c>
      <c r="G31">
        <v>50</v>
      </c>
      <c r="H31" s="9">
        <f t="shared" si="8"/>
        <v>669.24264613298419</v>
      </c>
      <c r="I31" s="11">
        <f t="shared" si="9"/>
        <v>322.25186672343818</v>
      </c>
      <c r="J31" s="7">
        <f t="shared" si="10"/>
        <v>25.000000000000036</v>
      </c>
      <c r="K31" s="23">
        <f t="shared" si="1"/>
        <v>11.314731058276639</v>
      </c>
      <c r="L31" s="2">
        <v>24</v>
      </c>
      <c r="M31" s="9">
        <f t="shared" si="11"/>
        <v>135.17857261119028</v>
      </c>
      <c r="N31" s="11">
        <f t="shared" si="12"/>
        <v>115.13314735718282</v>
      </c>
      <c r="O31" s="7">
        <f t="shared" si="13"/>
        <v>286.25176191121415</v>
      </c>
      <c r="P31" s="23">
        <f t="shared" si="2"/>
        <v>6.0840897299899659</v>
      </c>
    </row>
    <row r="32" spans="2:27" x14ac:dyDescent="0.25">
      <c r="B32">
        <v>25</v>
      </c>
      <c r="C32" s="9">
        <f t="shared" si="5"/>
        <v>818.0725188716367</v>
      </c>
      <c r="D32" s="11">
        <f t="shared" si="6"/>
        <v>270.10192924590854</v>
      </c>
      <c r="E32" s="7">
        <f>E31+0.3</f>
        <v>17.500000000000018</v>
      </c>
      <c r="F32" s="23">
        <f t="shared" si="0"/>
        <v>10.172528435849499</v>
      </c>
      <c r="G32">
        <v>51</v>
      </c>
      <c r="H32" s="9">
        <f t="shared" si="8"/>
        <v>663.8887049639203</v>
      </c>
      <c r="I32" s="11">
        <f t="shared" si="9"/>
        <v>324.01663651607009</v>
      </c>
      <c r="J32" s="7">
        <f t="shared" si="10"/>
        <v>25.300000000000036</v>
      </c>
      <c r="K32" s="23">
        <f t="shared" si="1"/>
        <v>11.352042214056588</v>
      </c>
      <c r="L32" s="2">
        <v>25</v>
      </c>
      <c r="M32" s="9">
        <f t="shared" si="11"/>
        <v>124.36428680229506</v>
      </c>
      <c r="N32" s="11">
        <f t="shared" si="12"/>
        <v>109.77739849440383</v>
      </c>
      <c r="O32" s="7">
        <f t="shared" si="13"/>
        <v>329.18952619789627</v>
      </c>
      <c r="P32" s="23">
        <f t="shared" si="2"/>
        <v>5.9118746934703399</v>
      </c>
    </row>
    <row r="33" spans="2:16" x14ac:dyDescent="0.25">
      <c r="C33" s="9"/>
      <c r="D33" s="11"/>
      <c r="E33" s="7"/>
      <c r="F33" s="24"/>
      <c r="G33">
        <v>52</v>
      </c>
      <c r="H33" s="9">
        <f t="shared" si="8"/>
        <v>658.57759532420891</v>
      </c>
      <c r="I33" s="11">
        <f t="shared" si="9"/>
        <v>325.75860258090808</v>
      </c>
      <c r="J33" s="7">
        <f t="shared" si="10"/>
        <v>25.600000000000037</v>
      </c>
      <c r="K33" s="23">
        <f t="shared" si="1"/>
        <v>11.388792170944985</v>
      </c>
      <c r="L33" s="2">
        <v>26</v>
      </c>
      <c r="M33" s="9">
        <f t="shared" si="11"/>
        <v>114.41514385811145</v>
      </c>
      <c r="N33" s="11">
        <f t="shared" si="12"/>
        <v>104.58026633584146</v>
      </c>
      <c r="O33" s="7">
        <f t="shared" si="13"/>
        <v>378.56795512758066</v>
      </c>
      <c r="P33" s="23">
        <f t="shared" si="2"/>
        <v>5.7415391258017721</v>
      </c>
    </row>
    <row r="34" spans="2:16" x14ac:dyDescent="0.25">
      <c r="B34" s="3"/>
      <c r="C34" s="19"/>
      <c r="D34" s="19"/>
      <c r="E34" s="19"/>
      <c r="F34" s="1"/>
      <c r="G34" s="1"/>
      <c r="H34" s="1"/>
      <c r="I34" s="1"/>
      <c r="J34" s="1"/>
      <c r="K34" s="1"/>
    </row>
    <row r="35" spans="2:16" x14ac:dyDescent="0.25">
      <c r="B35" s="3"/>
      <c r="C35" s="19"/>
      <c r="D35" s="19"/>
      <c r="E35" s="19"/>
      <c r="F35" s="1"/>
      <c r="G35" s="1"/>
      <c r="H35" s="1"/>
      <c r="I35" s="1"/>
      <c r="J35" s="1"/>
      <c r="K35" s="1"/>
    </row>
    <row r="36" spans="2:16" x14ac:dyDescent="0.25">
      <c r="B36" s="3"/>
      <c r="C36" s="19"/>
      <c r="D36" s="19"/>
      <c r="E36" s="19"/>
      <c r="F36" s="1"/>
      <c r="G36" s="1"/>
      <c r="H36" s="1"/>
      <c r="I36" s="1"/>
      <c r="J36" s="1"/>
      <c r="K36" s="1"/>
    </row>
    <row r="37" spans="2:16" x14ac:dyDescent="0.25">
      <c r="B37" s="3"/>
      <c r="C37" s="19"/>
      <c r="D37" s="19"/>
      <c r="E37" s="19"/>
      <c r="F37" s="1"/>
      <c r="G37" s="1"/>
      <c r="H37" s="1"/>
      <c r="I37" s="1"/>
      <c r="J37" s="1"/>
      <c r="K37" s="1"/>
    </row>
    <row r="38" spans="2:16" ht="15.75" customHeight="1" x14ac:dyDescent="0.25">
      <c r="B38" s="3"/>
      <c r="C38" s="19"/>
      <c r="D38" s="19"/>
      <c r="E38" s="19"/>
      <c r="F38" s="1"/>
      <c r="G38" s="1"/>
      <c r="H38" s="1"/>
      <c r="I38" s="1"/>
      <c r="J38" s="1"/>
      <c r="K38" s="1"/>
    </row>
    <row r="39" spans="2:16" x14ac:dyDescent="0.25">
      <c r="B39" s="3"/>
      <c r="C39" s="19"/>
      <c r="D39" s="19"/>
      <c r="E39" s="19"/>
      <c r="F39" s="1"/>
      <c r="G39" s="1"/>
      <c r="H39" s="1"/>
      <c r="I39" s="1"/>
      <c r="J39" s="1"/>
      <c r="K39" s="1"/>
    </row>
    <row r="40" spans="2:16" x14ac:dyDescent="0.25">
      <c r="B40" s="3"/>
      <c r="C40" s="19"/>
      <c r="D40" s="19"/>
      <c r="E40" s="19"/>
      <c r="F40" s="1"/>
      <c r="G40" s="1"/>
      <c r="H40" s="1"/>
      <c r="I40" s="1"/>
      <c r="J40" s="1"/>
      <c r="K40" s="1"/>
    </row>
    <row r="41" spans="2:16" x14ac:dyDescent="0.25">
      <c r="B41" s="3"/>
      <c r="C41" s="19"/>
      <c r="D41" s="19"/>
      <c r="E41" s="19"/>
      <c r="F41" s="1"/>
      <c r="G41" s="1"/>
      <c r="H41" s="1"/>
      <c r="I41" s="1"/>
      <c r="J41" s="1"/>
      <c r="K41" s="1"/>
    </row>
    <row r="42" spans="2:16" x14ac:dyDescent="0.25">
      <c r="B42" s="3"/>
      <c r="C42" s="19"/>
      <c r="D42" s="19"/>
      <c r="E42" s="19"/>
      <c r="F42" s="1"/>
      <c r="G42" s="1"/>
      <c r="H42" s="1"/>
      <c r="I42" s="1"/>
      <c r="J42" s="1"/>
      <c r="K42" s="1"/>
    </row>
    <row r="43" spans="2:16" x14ac:dyDescent="0.25">
      <c r="B43" s="3"/>
      <c r="C43" s="19"/>
      <c r="D43" s="19"/>
      <c r="E43" s="19"/>
      <c r="F43" s="1"/>
      <c r="G43" s="1"/>
      <c r="H43" s="1"/>
      <c r="I43" s="1"/>
      <c r="J43" s="1"/>
      <c r="K43" s="1"/>
    </row>
    <row r="44" spans="2:16" x14ac:dyDescent="0.25">
      <c r="B44" s="3"/>
      <c r="C44" s="19"/>
      <c r="D44" s="19"/>
      <c r="E44" s="19"/>
      <c r="F44" s="1"/>
      <c r="G44" s="1"/>
      <c r="H44" s="1"/>
      <c r="I44" s="1"/>
      <c r="J44" s="1"/>
      <c r="K44" s="1"/>
    </row>
    <row r="45" spans="2:16" x14ac:dyDescent="0.25">
      <c r="B45" s="3"/>
      <c r="C45" s="19"/>
      <c r="D45" s="19"/>
      <c r="E45" s="19"/>
      <c r="F45" s="1"/>
      <c r="G45" s="1"/>
      <c r="H45" s="1"/>
      <c r="I45" s="1"/>
      <c r="J45" s="1"/>
      <c r="K45" s="1"/>
    </row>
    <row r="46" spans="2:16" x14ac:dyDescent="0.25">
      <c r="B46" s="3"/>
      <c r="C46" s="19"/>
      <c r="D46" s="19"/>
      <c r="E46" s="19"/>
      <c r="F46" s="1"/>
      <c r="G46" s="1"/>
      <c r="H46" s="1"/>
      <c r="I46" s="1"/>
      <c r="J46" s="1"/>
      <c r="K46" s="1"/>
    </row>
    <row r="47" spans="2:16" x14ac:dyDescent="0.25">
      <c r="B47" s="3"/>
      <c r="C47" s="19"/>
      <c r="D47" s="19"/>
      <c r="E47" s="19"/>
      <c r="F47" s="1"/>
      <c r="G47" s="1"/>
      <c r="H47" s="1"/>
      <c r="I47" s="1"/>
      <c r="J47" s="1"/>
      <c r="K47" s="1"/>
    </row>
    <row r="48" spans="2:16" x14ac:dyDescent="0.25">
      <c r="B48" s="3"/>
      <c r="C48" s="19"/>
      <c r="D48" s="19"/>
      <c r="E48" s="19"/>
      <c r="F48" s="1"/>
      <c r="G48" s="1"/>
      <c r="H48" s="1"/>
      <c r="I48" s="1"/>
      <c r="J48" s="1"/>
      <c r="K48" s="1"/>
    </row>
    <row r="49" spans="2:11" x14ac:dyDescent="0.25">
      <c r="B49" s="3"/>
      <c r="C49" s="19"/>
      <c r="D49" s="19"/>
      <c r="E49" s="19"/>
      <c r="F49" s="1"/>
      <c r="G49" s="1"/>
      <c r="H49" s="1"/>
      <c r="I49" s="1"/>
      <c r="J49" s="1"/>
      <c r="K49" s="1"/>
    </row>
    <row r="50" spans="2:11" x14ac:dyDescent="0.25">
      <c r="B50" s="3"/>
      <c r="C50" s="19"/>
      <c r="D50" s="19"/>
      <c r="E50" s="19"/>
      <c r="F50" s="1"/>
      <c r="G50" s="1"/>
      <c r="H50" s="1"/>
      <c r="I50" s="1"/>
      <c r="J50" s="1"/>
      <c r="K50" s="1"/>
    </row>
    <row r="51" spans="2:11" x14ac:dyDescent="0.25">
      <c r="B51" s="3"/>
      <c r="C51" s="19"/>
      <c r="D51" s="19"/>
      <c r="E51" s="19"/>
      <c r="F51" s="1"/>
      <c r="G51" s="1"/>
      <c r="H51" s="1"/>
      <c r="I51" s="1"/>
      <c r="J51" s="1"/>
      <c r="K51" s="1"/>
    </row>
    <row r="52" spans="2:11" x14ac:dyDescent="0.25">
      <c r="B52" s="3"/>
      <c r="C52" s="19"/>
      <c r="D52" s="19"/>
      <c r="E52" s="19"/>
      <c r="F52" s="1"/>
      <c r="G52" s="1"/>
      <c r="H52" s="1"/>
      <c r="I52" s="1"/>
      <c r="J52" s="1"/>
      <c r="K52" s="1"/>
    </row>
    <row r="53" spans="2:11" x14ac:dyDescent="0.25">
      <c r="B53" s="3"/>
      <c r="C53" s="19"/>
      <c r="D53" s="19"/>
      <c r="E53" s="19"/>
      <c r="F53" s="1"/>
      <c r="G53" s="1"/>
      <c r="H53" s="1"/>
      <c r="I53" s="1"/>
      <c r="J53" s="1"/>
      <c r="K53" s="1"/>
    </row>
    <row r="54" spans="2:11" x14ac:dyDescent="0.25">
      <c r="B54" s="3"/>
      <c r="C54" s="19"/>
      <c r="D54" s="19"/>
      <c r="E54" s="19"/>
      <c r="F54" s="1"/>
      <c r="G54" s="1"/>
      <c r="H54" s="1"/>
      <c r="I54" s="1"/>
      <c r="J54" s="1"/>
      <c r="K54" s="1"/>
    </row>
    <row r="55" spans="2:11" x14ac:dyDescent="0.25">
      <c r="B55" s="3"/>
      <c r="C55" s="19"/>
      <c r="D55" s="19"/>
      <c r="E55" s="19"/>
      <c r="F55" s="1"/>
      <c r="G55" s="1"/>
      <c r="H55" s="1"/>
      <c r="I55" s="1"/>
      <c r="J55" s="1"/>
      <c r="K55" s="1"/>
    </row>
    <row r="56" spans="2:11" x14ac:dyDescent="0.25">
      <c r="B56" s="3"/>
      <c r="C56" s="19"/>
      <c r="D56" s="19"/>
      <c r="E56" s="19"/>
      <c r="F56" s="1"/>
      <c r="G56" s="1"/>
      <c r="H56" s="1"/>
      <c r="I56" s="1"/>
      <c r="J56" s="1"/>
      <c r="K56" s="1"/>
    </row>
    <row r="57" spans="2:11" x14ac:dyDescent="0.25">
      <c r="B57" s="3"/>
      <c r="C57" s="19"/>
      <c r="D57" s="19"/>
      <c r="E57" s="19"/>
      <c r="F57" s="1"/>
      <c r="G57" s="1"/>
      <c r="H57" s="1"/>
      <c r="I57" s="1"/>
      <c r="J57" s="1"/>
      <c r="K57" s="1"/>
    </row>
    <row r="58" spans="2:11" x14ac:dyDescent="0.25">
      <c r="B58" s="3"/>
      <c r="C58" s="19"/>
      <c r="D58" s="19"/>
      <c r="E58" s="19"/>
      <c r="F58" s="1"/>
      <c r="G58" s="18"/>
      <c r="H58" s="18"/>
      <c r="I58" s="18"/>
      <c r="J58" s="18"/>
      <c r="K58" s="18"/>
    </row>
    <row r="59" spans="2:11" x14ac:dyDescent="0.25">
      <c r="B59" s="3"/>
      <c r="C59" s="19"/>
      <c r="D59" s="19"/>
      <c r="E59" s="19"/>
      <c r="F59" s="1"/>
      <c r="G59" s="18"/>
      <c r="H59" s="18"/>
      <c r="I59" s="18"/>
      <c r="J59" s="18"/>
      <c r="K59" s="18"/>
    </row>
    <row r="60" spans="2:11" x14ac:dyDescent="0.25">
      <c r="B60" s="3"/>
      <c r="C60" s="1"/>
      <c r="F60" s="1"/>
      <c r="G60" s="1"/>
      <c r="H60" s="1"/>
      <c r="I60" s="1"/>
      <c r="J60" s="1"/>
      <c r="K60" s="1"/>
    </row>
    <row r="61" spans="2:11" x14ac:dyDescent="0.25">
      <c r="C61" s="1"/>
      <c r="F61" s="1"/>
      <c r="G61" s="1"/>
      <c r="H61" s="1"/>
      <c r="I61" s="1"/>
      <c r="J61" s="1"/>
      <c r="K61" s="1"/>
    </row>
    <row r="62" spans="2:11" x14ac:dyDescent="0.25">
      <c r="C62" s="1"/>
      <c r="F62" s="1"/>
      <c r="G62" s="1"/>
      <c r="H62" s="1"/>
      <c r="I62" s="1"/>
      <c r="J62" s="1"/>
      <c r="K62" s="1"/>
    </row>
    <row r="63" spans="2:11" x14ac:dyDescent="0.25">
      <c r="B63" s="3"/>
      <c r="C63" s="1"/>
      <c r="F63" s="1"/>
      <c r="G63" s="1"/>
      <c r="H63" s="1"/>
      <c r="I63" s="1"/>
      <c r="J63" s="1"/>
      <c r="K63" s="1"/>
    </row>
    <row r="64" spans="2:11" x14ac:dyDescent="0.25">
      <c r="C64" s="1"/>
      <c r="F64" s="1"/>
      <c r="G64" s="1"/>
      <c r="H64" s="1"/>
      <c r="I64" s="1"/>
      <c r="J64" s="1"/>
      <c r="K64" s="1"/>
    </row>
    <row r="65" spans="2:11" x14ac:dyDescent="0.25">
      <c r="C65" s="1"/>
      <c r="F65" s="1"/>
      <c r="G65" s="1"/>
      <c r="H65" s="1"/>
      <c r="I65" s="1"/>
      <c r="J65" s="1"/>
      <c r="K65" s="1"/>
    </row>
    <row r="66" spans="2:11" x14ac:dyDescent="0.25">
      <c r="C66" s="1"/>
      <c r="F66" s="1"/>
      <c r="G66" s="1"/>
      <c r="H66" s="1"/>
      <c r="I66" s="1"/>
      <c r="J66" s="1"/>
      <c r="K66" s="1"/>
    </row>
    <row r="67" spans="2:11" x14ac:dyDescent="0.25">
      <c r="C67" s="1"/>
      <c r="F67" s="1"/>
      <c r="G67" s="1"/>
      <c r="H67" s="1"/>
      <c r="I67" s="1"/>
      <c r="J67" s="1"/>
      <c r="K67" s="1"/>
    </row>
    <row r="68" spans="2:11" x14ac:dyDescent="0.25">
      <c r="C68" s="1"/>
      <c r="F68" s="1"/>
      <c r="G68" s="1"/>
      <c r="H68" s="1"/>
      <c r="I68" s="1"/>
      <c r="J68" s="1"/>
      <c r="K68" s="1"/>
    </row>
    <row r="69" spans="2:11" x14ac:dyDescent="0.25">
      <c r="B69" s="3"/>
      <c r="C69" s="1"/>
      <c r="F69" s="1"/>
      <c r="G69" s="1"/>
      <c r="H69" s="1"/>
      <c r="I69" s="1"/>
      <c r="J69" s="1"/>
      <c r="K69" s="1"/>
    </row>
    <row r="70" spans="2:11" x14ac:dyDescent="0.25">
      <c r="C70" s="1"/>
      <c r="F70" s="1"/>
      <c r="G70" s="1"/>
      <c r="H70" s="1"/>
      <c r="I70" s="1"/>
      <c r="J70" s="1"/>
      <c r="K70" s="1"/>
    </row>
    <row r="71" spans="2:11" x14ac:dyDescent="0.25">
      <c r="C71" s="1"/>
      <c r="F71" s="1"/>
      <c r="G71" s="1"/>
      <c r="H71" s="1"/>
      <c r="I71" s="1"/>
      <c r="J71" s="1"/>
      <c r="K71" s="1"/>
    </row>
    <row r="72" spans="2:11" x14ac:dyDescent="0.25">
      <c r="B72" s="3"/>
      <c r="C72" s="1"/>
      <c r="F72" s="1"/>
      <c r="G72" s="1"/>
      <c r="H72" s="1"/>
      <c r="I72" s="1"/>
      <c r="J72" s="1"/>
      <c r="K72" s="1"/>
    </row>
    <row r="73" spans="2:11" x14ac:dyDescent="0.25">
      <c r="C73" s="1"/>
      <c r="F73" s="1"/>
      <c r="G73" s="1"/>
      <c r="H73" s="1"/>
      <c r="I73" s="1"/>
      <c r="J73" s="1"/>
      <c r="K73" s="1"/>
    </row>
    <row r="74" spans="2:11" x14ac:dyDescent="0.25">
      <c r="C74" s="1"/>
      <c r="F74" s="1"/>
      <c r="G74" s="1"/>
      <c r="H74" s="1"/>
      <c r="I74" s="1"/>
      <c r="J74" s="1"/>
      <c r="K74" s="1"/>
    </row>
    <row r="75" spans="2:11" x14ac:dyDescent="0.25">
      <c r="C75" s="1"/>
      <c r="F75" s="1"/>
      <c r="G75" s="1"/>
      <c r="H75" s="1"/>
      <c r="I75" s="1"/>
      <c r="J75" s="1"/>
      <c r="K75" s="1"/>
    </row>
    <row r="76" spans="2:11" x14ac:dyDescent="0.25">
      <c r="C76" s="1"/>
      <c r="F76" s="1"/>
      <c r="G76" s="1"/>
      <c r="H76" s="1"/>
      <c r="I76" s="1"/>
      <c r="J76" s="1"/>
      <c r="K76" s="1"/>
    </row>
    <row r="77" spans="2:11" x14ac:dyDescent="0.25">
      <c r="B77" s="3"/>
      <c r="C77" s="1"/>
      <c r="F77" s="1"/>
      <c r="G77" s="1"/>
      <c r="H77" s="1"/>
      <c r="I77" s="1"/>
      <c r="J77" s="1"/>
      <c r="K77" s="1"/>
    </row>
    <row r="78" spans="2:11" x14ac:dyDescent="0.25">
      <c r="C78" s="1"/>
      <c r="F78" s="1"/>
      <c r="G78" s="1"/>
      <c r="H78" s="1"/>
      <c r="I78" s="1"/>
      <c r="J78" s="1"/>
      <c r="K78" s="1"/>
    </row>
    <row r="79" spans="2:11" x14ac:dyDescent="0.25">
      <c r="C79" s="1"/>
      <c r="F79" s="1"/>
      <c r="G79" s="1"/>
      <c r="H79" s="1"/>
      <c r="I79" s="1"/>
      <c r="J79" s="1"/>
      <c r="K79" s="1"/>
    </row>
    <row r="80" spans="2:11" x14ac:dyDescent="0.25">
      <c r="C80" s="1"/>
      <c r="F80" s="1"/>
      <c r="G80" s="1"/>
      <c r="H80" s="1"/>
      <c r="I80" s="1"/>
      <c r="J80" s="1"/>
      <c r="K80" s="1"/>
    </row>
    <row r="81" spans="2:11" x14ac:dyDescent="0.25">
      <c r="C81" s="1"/>
      <c r="F81" s="1"/>
      <c r="G81" s="1"/>
      <c r="H81" s="1"/>
      <c r="I81" s="1"/>
      <c r="J81" s="1"/>
      <c r="K81" s="1"/>
    </row>
    <row r="82" spans="2:11" x14ac:dyDescent="0.25">
      <c r="C82" s="1"/>
      <c r="F82" s="1"/>
      <c r="G82" s="1"/>
      <c r="H82" s="1"/>
      <c r="I82" s="1"/>
      <c r="J82" s="1"/>
      <c r="K82" s="1"/>
    </row>
    <row r="83" spans="2:11" x14ac:dyDescent="0.25">
      <c r="B83" s="3"/>
      <c r="C83" s="1"/>
      <c r="F83" s="1"/>
      <c r="G83" s="1"/>
      <c r="H83" s="1"/>
      <c r="I83" s="1"/>
      <c r="J83" s="1"/>
      <c r="K83" s="1"/>
    </row>
    <row r="84" spans="2:11" x14ac:dyDescent="0.25">
      <c r="C84" s="1"/>
      <c r="F84" s="1"/>
      <c r="G84" s="1"/>
      <c r="H84" s="1"/>
      <c r="I84" s="1"/>
      <c r="J84" s="1"/>
      <c r="K84" s="1"/>
    </row>
    <row r="85" spans="2:11" x14ac:dyDescent="0.25">
      <c r="C85" s="1"/>
      <c r="F85" s="1"/>
      <c r="G85" s="1"/>
      <c r="H85" s="1"/>
      <c r="I85" s="1"/>
      <c r="J85" s="1"/>
      <c r="K85" s="1"/>
    </row>
    <row r="86" spans="2:11" x14ac:dyDescent="0.25">
      <c r="C86" s="1"/>
      <c r="F86" s="1"/>
      <c r="G86" s="1"/>
      <c r="H86" s="1"/>
      <c r="I86" s="1"/>
      <c r="J86" s="1"/>
      <c r="K86" s="1"/>
    </row>
    <row r="87" spans="2:11" x14ac:dyDescent="0.25">
      <c r="C87" s="1"/>
      <c r="F87" s="1"/>
      <c r="G87" s="1"/>
      <c r="H87" s="1"/>
      <c r="I87" s="1"/>
      <c r="J87" s="1"/>
      <c r="K87" s="1"/>
    </row>
  </sheetData>
  <mergeCells count="13">
    <mergeCell ref="W1:AG1"/>
    <mergeCell ref="W2:AF2"/>
    <mergeCell ref="W3:AF4"/>
    <mergeCell ref="X5:Z5"/>
    <mergeCell ref="L2:U2"/>
    <mergeCell ref="L3:U4"/>
    <mergeCell ref="M5:O5"/>
    <mergeCell ref="L1:V1"/>
    <mergeCell ref="B1:K1"/>
    <mergeCell ref="C5:E5"/>
    <mergeCell ref="B2:K2"/>
    <mergeCell ref="B3:K4"/>
    <mergeCell ref="H5:J5"/>
  </mergeCells>
  <pageMargins left="0.7" right="0.7" top="0.75" bottom="0.75" header="0.3" footer="0.3"/>
  <pageSetup paperSize="9" scale="82" orientation="portrait" r:id="rId1"/>
  <rowBreaks count="1" manualBreakCount="1">
    <brk id="59" max="16383" man="1"/>
  </rowBreaks>
  <colBreaks count="1" manualBreakCount="1">
    <brk id="11" max="1048575" man="1"/>
  </colBreaks>
  <drawing r:id="rId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Instructions</vt:lpstr>
      <vt:lpstr>Activity Estimator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USC</dc:creator>
  <cp:lastModifiedBy>USC</cp:lastModifiedBy>
  <cp:lastPrinted>2018-07-02T06:27:00Z</cp:lastPrinted>
  <dcterms:created xsi:type="dcterms:W3CDTF">2018-06-06T05:13:16Z</dcterms:created>
  <dcterms:modified xsi:type="dcterms:W3CDTF">2020-03-16T00:26:01Z</dcterms:modified>
</cp:coreProperties>
</file>